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20" windowWidth="24240" windowHeight="11715" tabRatio="82" firstSheet="107"/>
  </bookViews>
  <sheets>
    <sheet name="адресный список" sheetId="134" r:id="rId1"/>
    <sheet name="худ 3412" sheetId="140" r:id="rId2"/>
    <sheet name="сирен 7-1" sheetId="139" r:id="rId3"/>
    <sheet name="прид 11" sheetId="138" r:id="rId4"/>
    <sheet name="прид 13" sheetId="137" r:id="rId5"/>
    <sheet name="Лист1" sheetId="136" r:id="rId6"/>
    <sheet name="сев 16" sheetId="135" r:id="rId7"/>
    <sheet name="худ 41-12" sheetId="133" r:id="rId8"/>
    <sheet name="худ 39-1-12" sheetId="132" r:id="rId9"/>
    <sheet name="худ 35-12" sheetId="131" r:id="rId10"/>
    <sheet name="Худ 33-1-12" sheetId="130" r:id="rId11"/>
    <sheet name="Худ 31-1-12" sheetId="129" r:id="rId12"/>
    <sheet name="Худ 27-1-12" sheetId="128" r:id="rId13"/>
    <sheet name="Сир 16-3-12" sheetId="127" r:id="rId14"/>
    <sheet name="Руд 21-2-12" sheetId="126" r:id="rId15"/>
    <sheet name="Руд 9-2-12" sheetId="125" r:id="rId16"/>
    <sheet name="Руд 5-1-12" sheetId="124" r:id="rId17"/>
    <sheet name="Руд 3-2-12" sheetId="123" r:id="rId18"/>
    <sheet name="Руд 31-29-12" sheetId="122" r:id="rId19"/>
    <sheet name="Руд 29-3-12" sheetId="121" r:id="rId20"/>
    <sheet name="Руд 29-2-12" sheetId="120" r:id="rId21"/>
    <sheet name="Руд 29-1-12" sheetId="119" r:id="rId22"/>
    <sheet name="Руд 27-2-12" sheetId="118" r:id="rId23"/>
    <sheet name="Руд 27-1-12" sheetId="117" r:id="rId24"/>
    <sheet name="Руд 25-12" sheetId="116" r:id="rId25"/>
    <sheet name="Руд 21-1-12" sheetId="115" r:id="rId26"/>
    <sheet name="Руд 19-1-12" sheetId="114" r:id="rId27"/>
    <sheet name="Руд 13-1-12" sheetId="113" r:id="rId28"/>
    <sheet name="Руд 11-12" sheetId="112" r:id="rId29"/>
    <sheet name="Прид 33-12" sheetId="111" r:id="rId30"/>
    <sheet name="прид 31-12" sheetId="110" r:id="rId31"/>
    <sheet name="прид 19-12" sheetId="109" r:id="rId32"/>
    <sheet name="прид 17-12" sheetId="108" r:id="rId33"/>
    <sheet name="прид 15-12" sheetId="107" r:id="rId34"/>
    <sheet name="поэт 21-10-12" sheetId="106" r:id="rId35"/>
    <sheet name="Лун 76-12" sheetId="105" r:id="rId36"/>
    <sheet name="Лун 74-12" sheetId="104" r:id="rId37"/>
    <sheet name="Лун 70-2-12" sheetId="103" r:id="rId38"/>
    <sheet name="кустод 20-2-12" sheetId="102" r:id="rId39"/>
    <sheet name="кустод 16-1-12" sheetId="101" r:id="rId40"/>
    <sheet name="кустод 12-12" sheetId="100" r:id="rId41"/>
    <sheet name="кустод 2-12" sheetId="99" r:id="rId42"/>
    <sheet name="кул 6-2-12" sheetId="98" r:id="rId43"/>
    <sheet name="кул 26-5-12" sheetId="97" r:id="rId44"/>
    <sheet name="кул 26-3-12" sheetId="96" r:id="rId45"/>
    <sheet name="кул 26-1-12" sheetId="95" r:id="rId46"/>
    <sheet name="кул 24-2-12" sheetId="94" r:id="rId47"/>
    <sheet name="кул 24-1-12" sheetId="93" r:id="rId48"/>
    <sheet name="кул 22-1-12" sheetId="92" r:id="rId49"/>
    <sheet name="кул 18-2-12" sheetId="91" r:id="rId50"/>
    <sheet name="кул 16-2-12" sheetId="90" r:id="rId51"/>
    <sheet name="кул 16-1-12" sheetId="89" r:id="rId52"/>
    <sheet name="кул 14-1-12" sheetId="88" r:id="rId53"/>
    <sheet name="кул 12-2-12" sheetId="87" r:id="rId54"/>
    <sheet name="кул 12-1" sheetId="86" r:id="rId55"/>
    <sheet name="лун 56-3" sheetId="48" r:id="rId56"/>
    <sheet name="лун 58-1-12" sheetId="49" r:id="rId57"/>
    <sheet name="лун 58-2-12" sheetId="50" r:id="rId58"/>
    <sheet name="лун 58-3-12" sheetId="51" r:id="rId59"/>
    <sheet name="лун 62-2-12" sheetId="52" r:id="rId60"/>
    <sheet name="Поэтич 8-12" sheetId="53" r:id="rId61"/>
    <sheet name="Прид 1-153-12" sheetId="54" r:id="rId62"/>
    <sheet name="Прид 3-12" sheetId="55" r:id="rId63"/>
    <sheet name="Прид 5-12" sheetId="56" r:id="rId64"/>
    <sheet name="Прид 9-12" sheetId="57" r:id="rId65"/>
    <sheet name="Просв 23-12" sheetId="59" r:id="rId66"/>
    <sheet name="Просв 36-141-12" sheetId="60" r:id="rId67"/>
    <sheet name="Просв 46-2-12" sheetId="61" r:id="rId68"/>
    <sheet name="сиреневый 2-1-12" sheetId="62" r:id="rId69"/>
    <sheet name="сиреневый 4-2-12" sheetId="64" r:id="rId70"/>
    <sheet name="сиреневый 8-1-12" sheetId="65" r:id="rId71"/>
    <sheet name="сиреневый 9-12" sheetId="66" r:id="rId72"/>
    <sheet name="худ 18-2-12" sheetId="67" r:id="rId73"/>
    <sheet name="худ 24-1-12" sheetId="68" r:id="rId74"/>
    <sheet name="худ 24-3-12" sheetId="69" r:id="rId75"/>
    <sheet name="худ 26-2-12" sheetId="70" r:id="rId76"/>
    <sheet name="худ 26-4-12" sheetId="71" r:id="rId77"/>
    <sheet name="худ 30-1-12" sheetId="72" r:id="rId78"/>
    <sheet name="худ 30-2-12" sheetId="73" r:id="rId79"/>
    <sheet name="энг 123-12" sheetId="74" r:id="rId80"/>
    <sheet name="энг 125-12" sheetId="75" r:id="rId81"/>
    <sheet name="энг 127-12" sheetId="76" r:id="rId82"/>
    <sheet name="энг 129-1-12" sheetId="77" r:id="rId83"/>
    <sheet name="энг 129-2-12" sheetId="78" r:id="rId84"/>
    <sheet name="энг 129-3-12" sheetId="79" r:id="rId85"/>
    <sheet name="энг 139-21-12" sheetId="80" r:id="rId86"/>
    <sheet name="Энг 152-1-12" sheetId="81" r:id="rId87"/>
    <sheet name="Энг 151-1-12" sheetId="82" r:id="rId88"/>
    <sheet name="Энг 149-3-12" sheetId="83" r:id="rId89"/>
    <sheet name="энг 147-2-12" sheetId="84" r:id="rId90"/>
    <sheet name="Энг 143-1-12" sheetId="85" r:id="rId91"/>
    <sheet name="Есенина д. 15 корп. 1" sheetId="31" r:id="rId92"/>
    <sheet name="Есенина д. 22 корп. 1" sheetId="32" r:id="rId93"/>
    <sheet name="Есенина 26-1" sheetId="33" r:id="rId94"/>
    <sheet name="есенина 26-2" sheetId="34" r:id="rId95"/>
    <sheet name="есенина 28-1" sheetId="35" r:id="rId96"/>
    <sheet name="есенина 28-2" sheetId="36" r:id="rId97"/>
    <sheet name="есенина 30" sheetId="37" r:id="rId98"/>
    <sheet name="есенина 32-1" sheetId="38" r:id="rId99"/>
    <sheet name="есенина 34-1" sheetId="39" r:id="rId100"/>
    <sheet name="есенина 36-1" sheetId="40" r:id="rId101"/>
    <sheet name="фомина 3" sheetId="41" r:id="rId102"/>
    <sheet name="фомина 7-1" sheetId="42" r:id="rId103"/>
    <sheet name="фомина-9" sheetId="44" r:id="rId104"/>
    <sheet name="фомина 13-1" sheetId="45" r:id="rId105"/>
    <sheet name="фомина 15-5" sheetId="46" r:id="rId106"/>
    <sheet name="лун 56-1" sheetId="47" r:id="rId107"/>
    <sheet name="есенина 11-1-12" sheetId="29" r:id="rId108"/>
    <sheet name="есенина 6-1-12 " sheetId="30" r:id="rId109"/>
    <sheet name="худ 14-12" sheetId="26" r:id="rId110"/>
    <sheet name="худ 9-2-12" sheetId="27" r:id="rId111"/>
    <sheet name="энг 111-1-12" sheetId="28" r:id="rId112"/>
    <sheet name="Лун 37-2-12" sheetId="19" r:id="rId113"/>
    <sheet name="Лун 33-2-12" sheetId="20" r:id="rId114"/>
    <sheet name="Лун 33-1-12" sheetId="21" r:id="rId115"/>
    <sheet name="Лун 29-12" sheetId="22" r:id="rId116"/>
    <sheet name="Лун 27-1-12" sheetId="23" r:id="rId117"/>
    <sheet name="Лунач 19-1-12" sheetId="24" r:id="rId118"/>
    <sheet name="Лунач 17-12" sheetId="25" r:id="rId119"/>
    <sheet name="учебн 8-1-12" sheetId="4" r:id="rId120"/>
    <sheet name="учебн 6-1-12" sheetId="5" r:id="rId121"/>
    <sheet name="Сик 21-2-12 " sheetId="6" r:id="rId122"/>
    <sheet name="Сик 7-1-12" sheetId="7" r:id="rId123"/>
    <sheet name="Сик 6-2-12" sheetId="8" r:id="rId124"/>
    <sheet name="Северн 10-2-12" sheetId="10" r:id="rId125"/>
    <sheet name="Северн 8-3-12" sheetId="11" r:id="rId126"/>
    <sheet name="Северн 8-1-12" sheetId="12" r:id="rId127"/>
    <sheet name="с-д-к 10-12" sheetId="13" r:id="rId128"/>
    <sheet name="с-д-к 8-1-12" sheetId="14" r:id="rId129"/>
    <sheet name="с-д-к 6-3-12" sheetId="15" r:id="rId130"/>
    <sheet name="с-д-к 6-2-12" sheetId="16" r:id="rId131"/>
    <sheet name="с-д-к 6-1-12" sheetId="17" r:id="rId132"/>
    <sheet name="есенина 11-2-12" sheetId="18" r:id="rId133"/>
  </sheets>
  <externalReferences>
    <externalReference r:id="rId134"/>
    <externalReference r:id="rId135"/>
    <externalReference r:id="rId136"/>
    <externalReference r:id="rId137"/>
    <externalReference r:id="rId138"/>
  </externalReferences>
  <calcPr calcId="152511" calcMode="manual"/>
</workbook>
</file>

<file path=xl/calcChain.xml><?xml version="1.0" encoding="utf-8"?>
<calcChain xmlns="http://schemas.openxmlformats.org/spreadsheetml/2006/main">
  <c r="C39" i="35" l="1"/>
  <c r="C37" i="35"/>
  <c r="C36" i="35"/>
  <c r="C35" i="35"/>
  <c r="C38" i="35" s="1"/>
  <c r="C41" i="34"/>
  <c r="C39" i="34"/>
  <c r="C38" i="34"/>
  <c r="C37" i="34"/>
  <c r="C40" i="34" s="1"/>
  <c r="B49" i="34" l="1"/>
  <c r="B49" i="33"/>
  <c r="K9" i="33"/>
  <c r="C9" i="33"/>
  <c r="D9" i="33" l="1"/>
  <c r="D45" i="33" s="1"/>
  <c r="J9" i="33"/>
  <c r="J46" i="33" s="1"/>
  <c r="K8" i="35"/>
  <c r="K33" i="35"/>
  <c r="C8" i="35"/>
  <c r="E8" i="35"/>
  <c r="F8" i="35"/>
  <c r="H8" i="35"/>
  <c r="G8" i="35"/>
  <c r="G42" i="35" s="1"/>
  <c r="F42" i="35" l="1"/>
  <c r="H42" i="35"/>
  <c r="K42" i="35"/>
  <c r="E42" i="35"/>
  <c r="I8" i="35"/>
  <c r="I42" i="35" l="1"/>
  <c r="J8" i="35" l="1"/>
  <c r="D8" i="35"/>
  <c r="D43" i="35" l="1"/>
  <c r="J42" i="35"/>
  <c r="J44" i="35" s="1"/>
  <c r="B42" i="34" l="1"/>
  <c r="H9" i="34"/>
  <c r="G9" i="34"/>
  <c r="G45" i="34" s="1"/>
  <c r="F9" i="34"/>
  <c r="E9" i="34"/>
  <c r="E45" i="34" s="1"/>
  <c r="F45" i="34" l="1"/>
  <c r="H45" i="34"/>
  <c r="B50" i="34" s="1"/>
  <c r="I9" i="34"/>
  <c r="I45" i="34" l="1"/>
  <c r="B42" i="33" l="1"/>
  <c r="H9" i="33"/>
  <c r="G9" i="33"/>
  <c r="F9" i="33"/>
  <c r="E9" i="33"/>
  <c r="G45" i="33" l="1"/>
  <c r="H45" i="33"/>
  <c r="E45" i="33"/>
  <c r="F45" i="33"/>
  <c r="I9" i="33"/>
  <c r="I45" i="33" l="1"/>
  <c r="H26" i="13" l="1"/>
  <c r="H26" i="14"/>
  <c r="H26" i="15"/>
  <c r="H26" i="16"/>
  <c r="H27" i="17"/>
  <c r="H26" i="73"/>
  <c r="H26" i="72"/>
  <c r="H26" i="71"/>
  <c r="H26" i="70"/>
  <c r="H26" i="69"/>
  <c r="H26" i="68"/>
  <c r="H26" i="67"/>
  <c r="H26" i="66"/>
  <c r="H26" i="65"/>
  <c r="H26" i="64"/>
  <c r="H26" i="61"/>
  <c r="H26" i="60"/>
  <c r="H26" i="59"/>
  <c r="H26" i="57"/>
  <c r="H26" i="56"/>
  <c r="H26" i="55"/>
  <c r="H26" i="54"/>
  <c r="H26" i="53"/>
  <c r="F26" i="48"/>
  <c r="H25" i="86"/>
  <c r="F25" i="86"/>
  <c r="F25" i="87"/>
  <c r="H25" i="87"/>
  <c r="H26" i="88"/>
  <c r="F26" i="89"/>
  <c r="H26" i="89"/>
  <c r="H26" i="91"/>
  <c r="H25" i="92"/>
  <c r="F25" i="93"/>
  <c r="H25" i="93"/>
  <c r="H26" i="94"/>
  <c r="F26" i="94"/>
  <c r="F26" i="95"/>
  <c r="H26" i="95"/>
  <c r="H24" i="96"/>
  <c r="H23" i="97"/>
  <c r="H25" i="98"/>
  <c r="F25" i="98"/>
  <c r="H25" i="99"/>
  <c r="H26" i="100"/>
  <c r="H26" i="101"/>
  <c r="H26" i="102"/>
  <c r="H26" i="103"/>
  <c r="H26" i="104"/>
  <c r="H26" i="105"/>
  <c r="H26" i="106"/>
  <c r="H26" i="107"/>
  <c r="H26" i="108"/>
  <c r="H26" i="109"/>
  <c r="H26" i="110"/>
  <c r="H26" i="111"/>
  <c r="H26" i="112"/>
  <c r="H26" i="113"/>
  <c r="H26" i="114"/>
  <c r="H26" i="115"/>
  <c r="H26" i="116"/>
  <c r="H26" i="117"/>
  <c r="H26" i="118"/>
  <c r="H26" i="119"/>
  <c r="H28" i="120"/>
  <c r="H26" i="121"/>
  <c r="H26" i="122"/>
  <c r="H26" i="123"/>
  <c r="H26" i="124"/>
  <c r="H26" i="125"/>
  <c r="H26" i="126"/>
  <c r="H26" i="127"/>
  <c r="H26" i="128"/>
  <c r="H26" i="129"/>
  <c r="H26" i="130"/>
  <c r="H26" i="131"/>
  <c r="H26" i="132"/>
  <c r="H26" i="133"/>
  <c r="H26" i="135"/>
  <c r="H26" i="137"/>
  <c r="H26" i="138"/>
  <c r="H26" i="140"/>
  <c r="H24" i="27"/>
  <c r="H23" i="27"/>
  <c r="H22" i="27"/>
  <c r="H21" i="27"/>
  <c r="H12" i="27"/>
  <c r="H26" i="27"/>
  <c r="F26" i="27"/>
  <c r="H25" i="133"/>
  <c r="H24" i="133"/>
  <c r="H23" i="133"/>
  <c r="H22" i="133"/>
  <c r="H21" i="133"/>
  <c r="H12" i="133"/>
  <c r="F26" i="133"/>
  <c r="H25" i="132"/>
  <c r="H24" i="132"/>
  <c r="H23" i="132"/>
  <c r="H22" i="132"/>
  <c r="H21" i="132"/>
  <c r="H12" i="132"/>
  <c r="F26" i="132"/>
  <c r="H25" i="131"/>
  <c r="H24" i="131"/>
  <c r="H23" i="131"/>
  <c r="H22" i="131"/>
  <c r="H21" i="131"/>
  <c r="H12" i="131"/>
  <c r="F26" i="131"/>
  <c r="H25" i="130"/>
  <c r="H24" i="130"/>
  <c r="H23" i="130"/>
  <c r="H22" i="130"/>
  <c r="H21" i="130"/>
  <c r="H12" i="130"/>
  <c r="F26" i="130"/>
  <c r="H25" i="129"/>
  <c r="H24" i="129"/>
  <c r="H23" i="129"/>
  <c r="H22" i="129"/>
  <c r="H21" i="129"/>
  <c r="H12" i="129"/>
  <c r="F26" i="129"/>
  <c r="H25" i="128"/>
  <c r="H24" i="128"/>
  <c r="H23" i="128"/>
  <c r="H22" i="128"/>
  <c r="H21" i="128"/>
  <c r="H12" i="128"/>
  <c r="F26" i="128"/>
  <c r="H26" i="26"/>
  <c r="H25" i="26"/>
  <c r="H24" i="26"/>
  <c r="H23" i="26"/>
  <c r="H22" i="26"/>
  <c r="H21" i="26"/>
  <c r="H12" i="26"/>
  <c r="F26" i="26"/>
  <c r="H24" i="4"/>
  <c r="H23" i="4"/>
  <c r="H22" i="4"/>
  <c r="H21" i="4"/>
  <c r="H12" i="4"/>
  <c r="H26" i="4"/>
  <c r="H26" i="5"/>
  <c r="H25" i="5"/>
  <c r="H24" i="5"/>
  <c r="H23" i="5"/>
  <c r="H22" i="5"/>
  <c r="H21" i="5"/>
  <c r="H12" i="5"/>
  <c r="H25" i="127"/>
  <c r="H24" i="127"/>
  <c r="H23" i="127"/>
  <c r="H22" i="127"/>
  <c r="H21" i="127"/>
  <c r="H12" i="127"/>
  <c r="F26" i="127"/>
  <c r="H26" i="7"/>
  <c r="H25" i="7"/>
  <c r="H24" i="7"/>
  <c r="H23" i="7"/>
  <c r="H22" i="7"/>
  <c r="H21" i="7"/>
  <c r="H12" i="7"/>
  <c r="H26" i="8"/>
  <c r="H25" i="8"/>
  <c r="H24" i="8"/>
  <c r="H23" i="8"/>
  <c r="H22" i="8"/>
  <c r="H21" i="8"/>
  <c r="H26" i="6"/>
  <c r="H25" i="6"/>
  <c r="H24" i="6"/>
  <c r="H23" i="6"/>
  <c r="H22" i="6"/>
  <c r="H21" i="6"/>
  <c r="H12" i="6"/>
  <c r="H26" i="11"/>
  <c r="H25" i="11"/>
  <c r="H24" i="11"/>
  <c r="H23" i="11"/>
  <c r="H22" i="11"/>
  <c r="H21" i="11"/>
  <c r="H12" i="11"/>
  <c r="F26" i="11"/>
  <c r="H26" i="12"/>
  <c r="H25" i="12"/>
  <c r="H24" i="12"/>
  <c r="H23" i="12"/>
  <c r="H22" i="12"/>
  <c r="H21" i="12"/>
  <c r="H12" i="12"/>
  <c r="H23" i="135"/>
  <c r="H26" i="10"/>
  <c r="H24" i="10"/>
  <c r="H23" i="10"/>
  <c r="H22" i="10"/>
  <c r="H21" i="10"/>
  <c r="H12" i="10"/>
  <c r="H25" i="14"/>
  <c r="H24" i="14"/>
  <c r="H23" i="14"/>
  <c r="H22" i="14"/>
  <c r="H21" i="14"/>
  <c r="H12" i="14"/>
  <c r="H25" i="15"/>
  <c r="H24" i="15"/>
  <c r="H23" i="15"/>
  <c r="H22" i="15"/>
  <c r="H21" i="15"/>
  <c r="H12" i="15"/>
  <c r="H25" i="16"/>
  <c r="H24" i="16"/>
  <c r="H23" i="16"/>
  <c r="H22" i="16"/>
  <c r="H21" i="16"/>
  <c r="H12" i="16"/>
  <c r="H26" i="17"/>
  <c r="H25" i="17"/>
  <c r="H24" i="17"/>
  <c r="H23" i="17"/>
  <c r="H22" i="17"/>
  <c r="H13" i="17"/>
  <c r="H25" i="13"/>
  <c r="H24" i="13"/>
  <c r="H23" i="13"/>
  <c r="H22" i="13"/>
  <c r="H21" i="13"/>
  <c r="H12" i="13"/>
  <c r="H23" i="125"/>
  <c r="F26" i="125"/>
  <c r="H25" i="124"/>
  <c r="H24" i="124"/>
  <c r="H23" i="124"/>
  <c r="H22" i="124"/>
  <c r="H21" i="124"/>
  <c r="H12" i="124"/>
  <c r="F26" i="124"/>
  <c r="H25" i="122"/>
  <c r="H23" i="122"/>
  <c r="H22" i="122"/>
  <c r="H21" i="122"/>
  <c r="H12" i="122"/>
  <c r="F26" i="122"/>
  <c r="H23" i="123"/>
  <c r="F26" i="123"/>
  <c r="H25" i="121"/>
  <c r="H24" i="121"/>
  <c r="H23" i="121"/>
  <c r="H22" i="121"/>
  <c r="H21" i="121"/>
  <c r="H12" i="121"/>
  <c r="F26" i="121"/>
  <c r="H25" i="120"/>
  <c r="H21" i="120"/>
  <c r="H12" i="120"/>
  <c r="F28" i="120"/>
  <c r="H25" i="119"/>
  <c r="H24" i="119"/>
  <c r="H23" i="119"/>
  <c r="H22" i="119"/>
  <c r="H21" i="119"/>
  <c r="H12" i="119"/>
  <c r="F26" i="119"/>
  <c r="H23" i="118"/>
  <c r="F26" i="118"/>
  <c r="H25" i="117"/>
  <c r="H24" i="117"/>
  <c r="H23" i="117"/>
  <c r="H22" i="117"/>
  <c r="H21" i="117"/>
  <c r="H12" i="117"/>
  <c r="F26" i="117"/>
  <c r="H24" i="116"/>
  <c r="H23" i="116"/>
  <c r="H22" i="116"/>
  <c r="H21" i="116"/>
  <c r="H12" i="116"/>
  <c r="F26" i="116"/>
  <c r="H24" i="126"/>
  <c r="H23" i="126"/>
  <c r="H22" i="126"/>
  <c r="H21" i="126"/>
  <c r="H12" i="126"/>
  <c r="F26" i="126"/>
  <c r="H25" i="115"/>
  <c r="H24" i="115"/>
  <c r="H23" i="115"/>
  <c r="H22" i="115"/>
  <c r="H21" i="115"/>
  <c r="H12" i="115"/>
  <c r="F26" i="115"/>
  <c r="H25" i="114"/>
  <c r="H24" i="114"/>
  <c r="H23" i="114"/>
  <c r="H22" i="114"/>
  <c r="H21" i="114"/>
  <c r="H12" i="114"/>
  <c r="F26" i="114"/>
  <c r="H25" i="113"/>
  <c r="H24" i="113"/>
  <c r="H23" i="113"/>
  <c r="H22" i="113"/>
  <c r="H21" i="113"/>
  <c r="H12" i="113"/>
  <c r="F26" i="113"/>
  <c r="H25" i="112"/>
  <c r="H24" i="112"/>
  <c r="H23" i="112"/>
  <c r="H22" i="112"/>
  <c r="H21" i="112"/>
  <c r="H12" i="112"/>
  <c r="F26" i="112"/>
  <c r="H24" i="111"/>
  <c r="H23" i="111"/>
  <c r="H22" i="111"/>
  <c r="H21" i="111"/>
  <c r="H12" i="111"/>
  <c r="F26" i="111"/>
  <c r="H25" i="110"/>
  <c r="H24" i="110"/>
  <c r="H23" i="110"/>
  <c r="H22" i="110"/>
  <c r="H21" i="110"/>
  <c r="H12" i="110"/>
  <c r="F26" i="110"/>
  <c r="H24" i="109"/>
  <c r="H23" i="109"/>
  <c r="H22" i="109"/>
  <c r="H21" i="109"/>
  <c r="H12" i="109"/>
  <c r="F26" i="109"/>
  <c r="H23" i="108"/>
  <c r="F26" i="108"/>
  <c r="H24" i="107"/>
  <c r="H23" i="107"/>
  <c r="H22" i="107"/>
  <c r="H21" i="107"/>
  <c r="H12" i="107"/>
  <c r="F26" i="107"/>
  <c r="H25" i="106"/>
  <c r="H24" i="106"/>
  <c r="H23" i="106"/>
  <c r="H22" i="106"/>
  <c r="H21" i="106"/>
  <c r="H12" i="106"/>
  <c r="F26" i="106"/>
  <c r="H25" i="105"/>
  <c r="H24" i="105"/>
  <c r="H23" i="105"/>
  <c r="H22" i="105"/>
  <c r="H21" i="105"/>
  <c r="H12" i="105"/>
  <c r="F26" i="105"/>
  <c r="H25" i="104"/>
  <c r="H24" i="104"/>
  <c r="H23" i="104"/>
  <c r="H22" i="104"/>
  <c r="H21" i="104"/>
  <c r="H12" i="104"/>
  <c r="F26" i="104"/>
  <c r="H23" i="103"/>
  <c r="F26" i="103"/>
  <c r="H25" i="19"/>
  <c r="H24" i="19"/>
  <c r="H23" i="19"/>
  <c r="H22" i="19"/>
  <c r="H21" i="19"/>
  <c r="H12" i="19"/>
  <c r="H26" i="19"/>
  <c r="H25" i="20"/>
  <c r="H24" i="20"/>
  <c r="H23" i="20"/>
  <c r="H22" i="20"/>
  <c r="H21" i="20"/>
  <c r="H12" i="20"/>
  <c r="H26" i="20"/>
  <c r="H25" i="21"/>
  <c r="H24" i="21"/>
  <c r="H23" i="21"/>
  <c r="H22" i="21"/>
  <c r="H21" i="21"/>
  <c r="H12" i="21"/>
  <c r="H26" i="21"/>
  <c r="H25" i="22"/>
  <c r="H24" i="22"/>
  <c r="H23" i="22"/>
  <c r="H22" i="22"/>
  <c r="H21" i="22"/>
  <c r="H12" i="22"/>
  <c r="H26" i="22"/>
  <c r="H25" i="23"/>
  <c r="H24" i="23"/>
  <c r="H23" i="23"/>
  <c r="H22" i="23"/>
  <c r="H21" i="23"/>
  <c r="H12" i="23"/>
  <c r="H26" i="23"/>
  <c r="H23" i="24"/>
  <c r="H26" i="24"/>
  <c r="H25" i="25"/>
  <c r="H24" i="25"/>
  <c r="H23" i="25"/>
  <c r="H22" i="25"/>
  <c r="H21" i="25"/>
  <c r="H12" i="25"/>
  <c r="H26" i="25"/>
  <c r="H25" i="102"/>
  <c r="H24" i="102"/>
  <c r="H23" i="102"/>
  <c r="H22" i="102"/>
  <c r="H21" i="102"/>
  <c r="H12" i="102"/>
  <c r="F26" i="102"/>
  <c r="H24" i="99"/>
  <c r="H23" i="99"/>
  <c r="H22" i="99"/>
  <c r="H21" i="99"/>
  <c r="H12" i="99"/>
  <c r="F25" i="99"/>
  <c r="F26" i="101"/>
  <c r="H25" i="100"/>
  <c r="H24" i="100"/>
  <c r="H23" i="100"/>
  <c r="H22" i="100"/>
  <c r="H21" i="100"/>
  <c r="H12" i="100"/>
  <c r="F26" i="100"/>
  <c r="H22" i="97"/>
  <c r="H21" i="97"/>
  <c r="H12" i="97"/>
  <c r="F23" i="97"/>
  <c r="H23" i="96"/>
  <c r="H22" i="96"/>
  <c r="H21" i="96"/>
  <c r="H12" i="96"/>
  <c r="F24" i="96"/>
  <c r="H25" i="95"/>
  <c r="H24" i="95"/>
  <c r="H23" i="95"/>
  <c r="H22" i="95"/>
  <c r="H21" i="95"/>
  <c r="H12" i="95"/>
  <c r="H25" i="94"/>
  <c r="H24" i="94"/>
  <c r="H23" i="94"/>
  <c r="H22" i="94"/>
  <c r="H21" i="94"/>
  <c r="H12" i="94"/>
  <c r="H24" i="93"/>
  <c r="H23" i="93"/>
  <c r="H22" i="93"/>
  <c r="H21" i="93"/>
  <c r="H12" i="93"/>
  <c r="H24" i="92"/>
  <c r="H23" i="92"/>
  <c r="H22" i="92"/>
  <c r="H21" i="92"/>
  <c r="H12" i="92"/>
  <c r="F25" i="92"/>
  <c r="H25" i="91"/>
  <c r="H24" i="91"/>
  <c r="H23" i="91"/>
  <c r="H22" i="91"/>
  <c r="H21" i="91"/>
  <c r="H12" i="91"/>
  <c r="F26" i="91"/>
  <c r="H25" i="90"/>
  <c r="H24" i="90"/>
  <c r="H23" i="90"/>
  <c r="H22" i="90"/>
  <c r="H21" i="90"/>
  <c r="H12" i="90"/>
  <c r="F26" i="90"/>
  <c r="H25" i="88"/>
  <c r="H24" i="88"/>
  <c r="H23" i="88"/>
  <c r="H22" i="88"/>
  <c r="H21" i="88"/>
  <c r="H12" i="88"/>
  <c r="F26" i="88"/>
  <c r="H24" i="87"/>
  <c r="H23" i="87"/>
  <c r="H22" i="87"/>
  <c r="H21" i="87"/>
  <c r="H12" i="87"/>
  <c r="H24" i="86"/>
  <c r="H23" i="86"/>
  <c r="H22" i="86"/>
  <c r="H21" i="86"/>
  <c r="H12" i="86"/>
  <c r="H25" i="30"/>
  <c r="H24" i="30"/>
  <c r="H23" i="30"/>
  <c r="H22" i="30"/>
  <c r="H21" i="30"/>
  <c r="H12" i="30"/>
  <c r="H26" i="30"/>
  <c r="H26" i="28"/>
  <c r="H25" i="137"/>
  <c r="H25" i="81"/>
  <c r="H24" i="81"/>
  <c r="H23" i="81"/>
  <c r="H22" i="81"/>
  <c r="H21" i="81"/>
  <c r="H12" i="81"/>
  <c r="H25" i="82"/>
  <c r="H24" i="82"/>
  <c r="H23" i="82"/>
  <c r="H22" i="82"/>
  <c r="H21" i="82"/>
  <c r="H12" i="82"/>
  <c r="H24" i="83"/>
  <c r="H23" i="83"/>
  <c r="H22" i="83"/>
  <c r="H21" i="83"/>
  <c r="H12" i="83"/>
  <c r="H25" i="84"/>
  <c r="H24" i="84"/>
  <c r="H23" i="84"/>
  <c r="H22" i="84"/>
  <c r="H21" i="84"/>
  <c r="H12" i="84"/>
  <c r="H25" i="85"/>
  <c r="H24" i="85"/>
  <c r="H23" i="85"/>
  <c r="H22" i="85"/>
  <c r="H21" i="85"/>
  <c r="H12" i="85"/>
  <c r="H25" i="79"/>
  <c r="H24" i="79"/>
  <c r="H23" i="79"/>
  <c r="H22" i="79"/>
  <c r="H21" i="79"/>
  <c r="H12" i="79"/>
  <c r="H25" i="78"/>
  <c r="H24" i="78"/>
  <c r="H23" i="78"/>
  <c r="H22" i="78"/>
  <c r="H21" i="78"/>
  <c r="H12" i="78"/>
  <c r="H25" i="77"/>
  <c r="H24" i="77"/>
  <c r="H23" i="77"/>
  <c r="H22" i="77"/>
  <c r="H21" i="77"/>
  <c r="H12" i="77"/>
  <c r="H25" i="76"/>
  <c r="H24" i="76"/>
  <c r="H23" i="76"/>
  <c r="H22" i="76"/>
  <c r="H21" i="76"/>
  <c r="H12" i="76"/>
  <c r="H25" i="75"/>
  <c r="H24" i="75"/>
  <c r="H23" i="75"/>
  <c r="H22" i="75"/>
  <c r="H21" i="75"/>
  <c r="H12" i="75"/>
  <c r="H25" i="74"/>
  <c r="H24" i="74"/>
  <c r="H23" i="74"/>
  <c r="H22" i="74"/>
  <c r="H21" i="74"/>
  <c r="H12" i="74"/>
  <c r="H25" i="73"/>
  <c r="H24" i="73"/>
  <c r="H23" i="73"/>
  <c r="H22" i="73"/>
  <c r="H21" i="73"/>
  <c r="H12" i="73"/>
  <c r="H25" i="72"/>
  <c r="H24" i="72"/>
  <c r="H23" i="72"/>
  <c r="H22" i="72"/>
  <c r="H21" i="72"/>
  <c r="H12" i="72"/>
  <c r="H25" i="71"/>
  <c r="H24" i="71"/>
  <c r="H23" i="71"/>
  <c r="H22" i="71"/>
  <c r="H21" i="71"/>
  <c r="H12" i="71"/>
  <c r="H24" i="70"/>
  <c r="H23" i="70"/>
  <c r="H22" i="70"/>
  <c r="H21" i="70"/>
  <c r="H12" i="70"/>
  <c r="H25" i="69"/>
  <c r="H24" i="69"/>
  <c r="H23" i="69"/>
  <c r="H22" i="69"/>
  <c r="H21" i="69"/>
  <c r="H12" i="69"/>
  <c r="H25" i="68"/>
  <c r="H24" i="68"/>
  <c r="H23" i="68"/>
  <c r="H22" i="68"/>
  <c r="H21" i="68"/>
  <c r="H12" i="68"/>
  <c r="H25" i="67"/>
  <c r="H24" i="67"/>
  <c r="H23" i="67"/>
  <c r="H22" i="67"/>
  <c r="H21" i="67"/>
  <c r="H12" i="67"/>
  <c r="H24" i="66"/>
  <c r="H23" i="66"/>
  <c r="H22" i="66"/>
  <c r="H21" i="66"/>
  <c r="H12" i="66"/>
  <c r="H25" i="65"/>
  <c r="H24" i="65"/>
  <c r="H23" i="65"/>
  <c r="H22" i="65"/>
  <c r="H21" i="65"/>
  <c r="H12" i="65"/>
  <c r="H25" i="64"/>
  <c r="H24" i="64"/>
  <c r="H23" i="64"/>
  <c r="H22" i="64"/>
  <c r="H21" i="64"/>
  <c r="H12" i="64"/>
  <c r="H24" i="62"/>
  <c r="H23" i="62"/>
  <c r="H22" i="62"/>
  <c r="H21" i="62"/>
  <c r="H12" i="62"/>
  <c r="H25" i="61"/>
  <c r="H24" i="61"/>
  <c r="H23" i="61"/>
  <c r="H22" i="61"/>
  <c r="H21" i="61"/>
  <c r="H12" i="61"/>
  <c r="H25" i="60"/>
  <c r="H24" i="60"/>
  <c r="H23" i="60"/>
  <c r="H22" i="60"/>
  <c r="H21" i="60"/>
  <c r="H12" i="60"/>
  <c r="H24" i="59"/>
  <c r="H23" i="59"/>
  <c r="H22" i="59"/>
  <c r="H21" i="59"/>
  <c r="H12" i="59"/>
  <c r="H25" i="57"/>
  <c r="H24" i="57"/>
  <c r="H23" i="57"/>
  <c r="H22" i="57"/>
  <c r="H21" i="57"/>
  <c r="H12" i="57"/>
  <c r="H25" i="56"/>
  <c r="H24" i="56"/>
  <c r="H23" i="56"/>
  <c r="H22" i="56"/>
  <c r="H21" i="56"/>
  <c r="H12" i="56"/>
  <c r="H25" i="55"/>
  <c r="H24" i="55"/>
  <c r="H23" i="55"/>
  <c r="H22" i="55"/>
  <c r="H21" i="55"/>
  <c r="H12" i="55"/>
  <c r="H25" i="54"/>
  <c r="H24" i="54"/>
  <c r="H23" i="54"/>
  <c r="H22" i="54"/>
  <c r="H21" i="54"/>
  <c r="H12" i="54"/>
  <c r="H25" i="53"/>
  <c r="H24" i="53"/>
  <c r="H23" i="53"/>
  <c r="H22" i="53"/>
  <c r="H21" i="53"/>
  <c r="H12" i="53"/>
  <c r="H25" i="52"/>
  <c r="H24" i="52"/>
  <c r="H23" i="52"/>
  <c r="H22" i="52"/>
  <c r="H21" i="52"/>
  <c r="H12" i="52"/>
  <c r="H25" i="51"/>
  <c r="H24" i="51"/>
  <c r="H23" i="51"/>
  <c r="H22" i="51"/>
  <c r="H21" i="51"/>
  <c r="H12" i="51"/>
  <c r="H25" i="50"/>
  <c r="H24" i="50"/>
  <c r="H23" i="50"/>
  <c r="H22" i="50"/>
  <c r="H21" i="50"/>
  <c r="H12" i="50"/>
  <c r="H25" i="49"/>
  <c r="H24" i="49"/>
  <c r="H23" i="49"/>
  <c r="H22" i="49"/>
  <c r="H21" i="49"/>
  <c r="H12" i="49"/>
  <c r="H25" i="48"/>
  <c r="H24" i="48"/>
  <c r="H23" i="48"/>
  <c r="H22" i="48"/>
  <c r="H21" i="48"/>
  <c r="H12" i="48"/>
  <c r="H25" i="47"/>
  <c r="H24" i="47"/>
  <c r="H23" i="47"/>
  <c r="H22" i="47"/>
  <c r="H21" i="47"/>
  <c r="H12" i="47"/>
  <c r="H25" i="44"/>
  <c r="H24" i="44"/>
  <c r="H23" i="44"/>
  <c r="H22" i="44"/>
  <c r="H21" i="44"/>
  <c r="H12" i="44"/>
  <c r="H25" i="42"/>
  <c r="H24" i="42"/>
  <c r="H23" i="42"/>
  <c r="H22" i="42"/>
  <c r="H21" i="42"/>
  <c r="H12" i="42"/>
  <c r="H25" i="41"/>
  <c r="H24" i="41"/>
  <c r="H23" i="41"/>
  <c r="H22" i="41"/>
  <c r="H21" i="41"/>
  <c r="H12" i="41"/>
  <c r="H25" i="45"/>
  <c r="H24" i="45"/>
  <c r="H22" i="45"/>
  <c r="H21" i="45"/>
  <c r="H12" i="45"/>
  <c r="H25" i="40"/>
  <c r="H24" i="40"/>
  <c r="H23" i="40"/>
  <c r="H22" i="40"/>
  <c r="H21" i="40"/>
  <c r="H12" i="40"/>
  <c r="H25" i="39"/>
  <c r="H24" i="39"/>
  <c r="H23" i="39"/>
  <c r="H22" i="39"/>
  <c r="H21" i="39"/>
  <c r="H12" i="39"/>
  <c r="H25" i="38"/>
  <c r="H24" i="38"/>
  <c r="H23" i="38"/>
  <c r="H22" i="38"/>
  <c r="H21" i="38"/>
  <c r="H12" i="38"/>
  <c r="H25" i="37"/>
  <c r="H24" i="37"/>
  <c r="H23" i="37"/>
  <c r="H22" i="37"/>
  <c r="H21" i="37"/>
  <c r="H12" i="37"/>
  <c r="H25" i="36"/>
  <c r="H24" i="36"/>
  <c r="H23" i="36"/>
  <c r="H22" i="36"/>
  <c r="H21" i="36"/>
  <c r="H12" i="36"/>
  <c r="H25" i="46"/>
  <c r="H24" i="46"/>
  <c r="H23" i="46"/>
  <c r="H22" i="46"/>
  <c r="H21" i="46"/>
  <c r="H12" i="46"/>
  <c r="H26" i="45"/>
  <c r="H26" i="38"/>
  <c r="F26" i="81"/>
  <c r="F25" i="81"/>
  <c r="F24" i="81"/>
  <c r="F23" i="81"/>
  <c r="F22" i="81"/>
  <c r="F21" i="81"/>
  <c r="F12" i="81"/>
  <c r="F26" i="82"/>
  <c r="F25" i="82"/>
  <c r="F24" i="82"/>
  <c r="F23" i="82"/>
  <c r="F22" i="82"/>
  <c r="F21" i="82"/>
  <c r="F12" i="82"/>
  <c r="F26" i="83"/>
  <c r="F24" i="83"/>
  <c r="F23" i="83"/>
  <c r="F22" i="83"/>
  <c r="F21" i="83"/>
  <c r="F12" i="83"/>
  <c r="F26" i="84"/>
  <c r="F25" i="84"/>
  <c r="F24" i="84"/>
  <c r="F23" i="84"/>
  <c r="F22" i="84"/>
  <c r="F21" i="84"/>
  <c r="F12" i="84"/>
  <c r="F26" i="85"/>
  <c r="F25" i="85"/>
  <c r="F24" i="85"/>
  <c r="F23" i="85"/>
  <c r="F22" i="85"/>
  <c r="F21" i="85"/>
  <c r="F12" i="85"/>
  <c r="F26" i="79"/>
  <c r="F25" i="79"/>
  <c r="F24" i="79"/>
  <c r="F23" i="79"/>
  <c r="F22" i="79"/>
  <c r="F21" i="79"/>
  <c r="F12" i="79"/>
  <c r="F26" i="78"/>
  <c r="F25" i="78"/>
  <c r="F24" i="78"/>
  <c r="F23" i="78"/>
  <c r="F22" i="78"/>
  <c r="F21" i="78"/>
  <c r="F12" i="78"/>
  <c r="F25" i="77"/>
  <c r="F24" i="77"/>
  <c r="F23" i="77"/>
  <c r="F22" i="77"/>
  <c r="F21" i="77"/>
  <c r="F12" i="77"/>
  <c r="F26" i="76"/>
  <c r="F25" i="76"/>
  <c r="F24" i="76"/>
  <c r="F23" i="76"/>
  <c r="F22" i="76"/>
  <c r="F21" i="76"/>
  <c r="F12" i="76"/>
  <c r="F26" i="75"/>
  <c r="F25" i="75"/>
  <c r="F24" i="75"/>
  <c r="F23" i="75"/>
  <c r="F22" i="75"/>
  <c r="F21" i="75"/>
  <c r="F12" i="75"/>
  <c r="F26" i="74"/>
  <c r="F25" i="74"/>
  <c r="F24" i="74"/>
  <c r="F23" i="74"/>
  <c r="F22" i="74"/>
  <c r="F21" i="74"/>
  <c r="F12" i="74"/>
  <c r="F26" i="52"/>
  <c r="F25" i="52"/>
  <c r="F24" i="52"/>
  <c r="F23" i="52"/>
  <c r="F22" i="52"/>
  <c r="F21" i="52"/>
  <c r="F12" i="52"/>
  <c r="F25" i="51"/>
  <c r="F24" i="51"/>
  <c r="F23" i="51"/>
  <c r="F22" i="51"/>
  <c r="F21" i="51"/>
  <c r="F12" i="51"/>
  <c r="F26" i="50"/>
  <c r="F25" i="50"/>
  <c r="F24" i="50"/>
  <c r="F23" i="50"/>
  <c r="F22" i="50"/>
  <c r="F21" i="50"/>
  <c r="F12" i="50"/>
  <c r="F26" i="49"/>
  <c r="F25" i="49"/>
  <c r="F24" i="49"/>
  <c r="F23" i="49"/>
  <c r="F22" i="49"/>
  <c r="F21" i="49"/>
  <c r="F12" i="49"/>
  <c r="F25" i="48"/>
  <c r="F24" i="48"/>
  <c r="F23" i="48"/>
  <c r="F22" i="48"/>
  <c r="F21" i="48"/>
  <c r="F12" i="48"/>
  <c r="F26" i="47"/>
  <c r="F25" i="47"/>
  <c r="F24" i="47"/>
  <c r="F23" i="47"/>
  <c r="F22" i="47"/>
  <c r="F21" i="47"/>
  <c r="F12" i="47"/>
  <c r="H26" i="62"/>
  <c r="H26" i="44"/>
  <c r="H26" i="42"/>
  <c r="H26" i="41"/>
  <c r="H26" i="40"/>
  <c r="H26" i="39"/>
  <c r="H26" i="37"/>
  <c r="H26" i="36"/>
  <c r="F26" i="36"/>
  <c r="F26" i="140"/>
  <c r="F26" i="137"/>
  <c r="F26" i="138"/>
  <c r="F26" i="73"/>
  <c r="F26" i="72"/>
  <c r="F26" i="71"/>
  <c r="F26" i="70"/>
  <c r="F26" i="69"/>
  <c r="F26" i="68"/>
  <c r="F26" i="67"/>
  <c r="F26" i="66"/>
  <c r="F26" i="65"/>
  <c r="F26" i="64"/>
  <c r="F26" i="62"/>
  <c r="F26" i="61"/>
  <c r="F26" i="60"/>
  <c r="F26" i="59"/>
  <c r="F26" i="57"/>
  <c r="F26" i="56"/>
  <c r="F26" i="55"/>
  <c r="F26" i="54"/>
  <c r="F26" i="53"/>
  <c r="F26" i="44"/>
  <c r="F26" i="42"/>
  <c r="F26" i="41"/>
  <c r="F26" i="46"/>
  <c r="F26" i="45"/>
  <c r="F26" i="40"/>
  <c r="F26" i="39"/>
  <c r="F26" i="38"/>
  <c r="F26" i="37"/>
  <c r="F25" i="5"/>
  <c r="F24" i="5"/>
  <c r="F23" i="5"/>
  <c r="F22" i="5"/>
  <c r="F21" i="5"/>
  <c r="F25" i="14"/>
  <c r="F24" i="14"/>
  <c r="F23" i="14"/>
  <c r="F22" i="14"/>
  <c r="F21" i="14"/>
  <c r="F12" i="14"/>
  <c r="F25" i="137"/>
  <c r="F23" i="135"/>
  <c r="F12" i="133"/>
  <c r="F21" i="133"/>
  <c r="F22" i="133"/>
  <c r="F23" i="133"/>
  <c r="F24" i="133"/>
  <c r="F25" i="133"/>
  <c r="F12" i="132"/>
  <c r="F21" i="132"/>
  <c r="F22" i="132"/>
  <c r="F23" i="132"/>
  <c r="F24" i="132"/>
  <c r="F25" i="132"/>
  <c r="F12" i="131"/>
  <c r="F21" i="131"/>
  <c r="F22" i="131"/>
  <c r="F23" i="131"/>
  <c r="F24" i="131"/>
  <c r="F25" i="131"/>
  <c r="F12" i="130"/>
  <c r="F21" i="130"/>
  <c r="F22" i="130"/>
  <c r="F23" i="130"/>
  <c r="F24" i="130"/>
  <c r="F25" i="130"/>
  <c r="F12" i="129"/>
  <c r="F21" i="129"/>
  <c r="F22" i="129"/>
  <c r="F23" i="129"/>
  <c r="F24" i="129"/>
  <c r="F25" i="129"/>
  <c r="F12" i="128"/>
  <c r="F21" i="128"/>
  <c r="F22" i="128"/>
  <c r="F23" i="128"/>
  <c r="F24" i="128"/>
  <c r="F25" i="128"/>
  <c r="F12" i="127"/>
  <c r="F21" i="127"/>
  <c r="F22" i="127"/>
  <c r="F23" i="127"/>
  <c r="F24" i="127"/>
  <c r="F25" i="127"/>
  <c r="F12" i="126"/>
  <c r="F21" i="126"/>
  <c r="F22" i="126"/>
  <c r="F23" i="126"/>
  <c r="F24" i="126"/>
  <c r="F23" i="125"/>
  <c r="F12" i="124"/>
  <c r="F21" i="124"/>
  <c r="F22" i="124"/>
  <c r="F23" i="124"/>
  <c r="F24" i="124"/>
  <c r="F25" i="124"/>
  <c r="F23" i="123"/>
  <c r="F12" i="122"/>
  <c r="F21" i="122"/>
  <c r="F22" i="122"/>
  <c r="F23" i="122"/>
  <c r="F25" i="122"/>
  <c r="F12" i="121"/>
  <c r="F21" i="121"/>
  <c r="F22" i="121"/>
  <c r="F23" i="121"/>
  <c r="F24" i="121"/>
  <c r="F25" i="121"/>
  <c r="F12" i="120"/>
  <c r="F21" i="120"/>
  <c r="F25" i="120"/>
  <c r="F12" i="119"/>
  <c r="F21" i="119"/>
  <c r="F22" i="119"/>
  <c r="F23" i="119"/>
  <c r="F24" i="119"/>
  <c r="F25" i="119"/>
  <c r="F23" i="118"/>
  <c r="F12" i="117"/>
  <c r="F21" i="117"/>
  <c r="F22" i="117"/>
  <c r="F23" i="117"/>
  <c r="F24" i="117"/>
  <c r="F25" i="117"/>
  <c r="F12" i="116"/>
  <c r="F21" i="116"/>
  <c r="F22" i="116"/>
  <c r="F23" i="116"/>
  <c r="F24" i="116"/>
  <c r="F12" i="115"/>
  <c r="F21" i="115"/>
  <c r="F22" i="115"/>
  <c r="F23" i="115"/>
  <c r="F24" i="115"/>
  <c r="F25" i="115"/>
  <c r="F12" i="114"/>
  <c r="F21" i="114"/>
  <c r="F22" i="114"/>
  <c r="F23" i="114"/>
  <c r="F24" i="114"/>
  <c r="F25" i="114"/>
  <c r="F12" i="113"/>
  <c r="F21" i="113"/>
  <c r="F22" i="113"/>
  <c r="F23" i="113"/>
  <c r="F24" i="113"/>
  <c r="F25" i="113"/>
  <c r="F12" i="112"/>
  <c r="F21" i="112"/>
  <c r="F22" i="112"/>
  <c r="F23" i="112"/>
  <c r="F24" i="112"/>
  <c r="F25" i="112"/>
  <c r="F12" i="111"/>
  <c r="F21" i="111"/>
  <c r="F22" i="111"/>
  <c r="F23" i="111"/>
  <c r="F24" i="111"/>
  <c r="F12" i="110"/>
  <c r="F21" i="110"/>
  <c r="F22" i="110"/>
  <c r="F23" i="110"/>
  <c r="F24" i="110"/>
  <c r="F25" i="110"/>
  <c r="F12" i="109"/>
  <c r="F21" i="109"/>
  <c r="F22" i="109"/>
  <c r="F23" i="109"/>
  <c r="F24" i="109"/>
  <c r="F23" i="108"/>
  <c r="F12" i="107"/>
  <c r="F21" i="107"/>
  <c r="F22" i="107"/>
  <c r="F23" i="107"/>
  <c r="F24" i="107"/>
  <c r="F12" i="106"/>
  <c r="F21" i="106"/>
  <c r="F22" i="106"/>
  <c r="F23" i="106"/>
  <c r="F24" i="106"/>
  <c r="F25" i="106"/>
  <c r="F12" i="105"/>
  <c r="F21" i="105"/>
  <c r="F22" i="105"/>
  <c r="F23" i="105"/>
  <c r="F24" i="105"/>
  <c r="F25" i="105"/>
  <c r="F12" i="104"/>
  <c r="F21" i="104"/>
  <c r="F22" i="104"/>
  <c r="F23" i="104"/>
  <c r="F24" i="104"/>
  <c r="F25" i="104"/>
  <c r="F23" i="103"/>
  <c r="F12" i="102"/>
  <c r="F21" i="102"/>
  <c r="F22" i="102"/>
  <c r="F23" i="102"/>
  <c r="F24" i="102"/>
  <c r="F25" i="102"/>
  <c r="F12" i="100"/>
  <c r="F21" i="100"/>
  <c r="F22" i="100"/>
  <c r="F23" i="100"/>
  <c r="F24" i="100"/>
  <c r="F25" i="100"/>
  <c r="F12" i="99"/>
  <c r="F21" i="99"/>
  <c r="F22" i="99"/>
  <c r="F23" i="99"/>
  <c r="F24" i="99"/>
  <c r="F12" i="97"/>
  <c r="F21" i="97"/>
  <c r="F22" i="97"/>
  <c r="F12" i="96"/>
  <c r="F21" i="96"/>
  <c r="F22" i="96"/>
  <c r="F23" i="96"/>
  <c r="F12" i="95"/>
  <c r="F21" i="95"/>
  <c r="F22" i="95"/>
  <c r="F23" i="95"/>
  <c r="F24" i="95"/>
  <c r="F25" i="95"/>
  <c r="F12" i="94"/>
  <c r="F21" i="94"/>
  <c r="F22" i="94"/>
  <c r="F23" i="94"/>
  <c r="F24" i="94"/>
  <c r="F25" i="94"/>
  <c r="F12" i="93"/>
  <c r="F21" i="93"/>
  <c r="F22" i="93"/>
  <c r="F23" i="93"/>
  <c r="F24" i="93"/>
  <c r="F12" i="92"/>
  <c r="F21" i="92"/>
  <c r="F22" i="92"/>
  <c r="F23" i="92"/>
  <c r="F24" i="92"/>
  <c r="F12" i="91"/>
  <c r="F21" i="91"/>
  <c r="F22" i="91"/>
  <c r="F23" i="91"/>
  <c r="F24" i="91"/>
  <c r="F25" i="91"/>
  <c r="F12" i="90"/>
  <c r="F21" i="90"/>
  <c r="F22" i="90"/>
  <c r="F23" i="90"/>
  <c r="F24" i="90"/>
  <c r="F25" i="90"/>
  <c r="F12" i="88"/>
  <c r="F21" i="88"/>
  <c r="F22" i="88"/>
  <c r="F23" i="88"/>
  <c r="F24" i="88"/>
  <c r="F25" i="88"/>
  <c r="F12" i="87"/>
  <c r="F21" i="87"/>
  <c r="F22" i="87"/>
  <c r="F23" i="87"/>
  <c r="F24" i="87"/>
  <c r="F24" i="86"/>
  <c r="F23" i="86"/>
  <c r="F22" i="86"/>
  <c r="F21" i="86"/>
  <c r="F12" i="86"/>
  <c r="F24" i="27"/>
  <c r="F23" i="27"/>
  <c r="F22" i="27"/>
  <c r="F21" i="27"/>
  <c r="F12" i="27"/>
  <c r="F25" i="26"/>
  <c r="F24" i="26"/>
  <c r="F23" i="26"/>
  <c r="F22" i="26"/>
  <c r="F21" i="26"/>
  <c r="F12" i="26"/>
  <c r="F24" i="4"/>
  <c r="F23" i="4"/>
  <c r="F22" i="4"/>
  <c r="F21" i="4"/>
  <c r="F12" i="4"/>
  <c r="F12" i="5"/>
  <c r="F25" i="7"/>
  <c r="F24" i="7"/>
  <c r="F23" i="7"/>
  <c r="F22" i="7"/>
  <c r="F21" i="7"/>
  <c r="F12" i="7"/>
  <c r="F25" i="8"/>
  <c r="F24" i="8"/>
  <c r="F23" i="8"/>
  <c r="F22" i="8"/>
  <c r="F21" i="8"/>
  <c r="F25" i="6"/>
  <c r="F24" i="6"/>
  <c r="F23" i="6"/>
  <c r="F22" i="6"/>
  <c r="F21" i="6"/>
  <c r="F12" i="6"/>
  <c r="F25" i="11"/>
  <c r="F24" i="11"/>
  <c r="F23" i="11"/>
  <c r="F22" i="11"/>
  <c r="F21" i="11"/>
  <c r="F12" i="11"/>
  <c r="F25" i="12"/>
  <c r="F24" i="12"/>
  <c r="F23" i="12"/>
  <c r="F22" i="12"/>
  <c r="F21" i="12"/>
  <c r="F12" i="12"/>
  <c r="F24" i="10"/>
  <c r="F23" i="10"/>
  <c r="F22" i="10"/>
  <c r="F21" i="10"/>
  <c r="F12" i="10"/>
  <c r="F25" i="15"/>
  <c r="F24" i="15"/>
  <c r="F23" i="15"/>
  <c r="F22" i="15"/>
  <c r="F21" i="15"/>
  <c r="F12" i="15"/>
  <c r="F25" i="16"/>
  <c r="F24" i="16"/>
  <c r="F23" i="16"/>
  <c r="F22" i="16"/>
  <c r="F21" i="16"/>
  <c r="F12" i="16"/>
  <c r="F26" i="17"/>
  <c r="F25" i="17"/>
  <c r="F24" i="17"/>
  <c r="F23" i="17"/>
  <c r="F22" i="17"/>
  <c r="F13" i="17"/>
  <c r="F25" i="13"/>
  <c r="F24" i="13"/>
  <c r="F23" i="13"/>
  <c r="F22" i="13"/>
  <c r="F21" i="13"/>
  <c r="F12" i="13"/>
  <c r="F25" i="19"/>
  <c r="F24" i="19"/>
  <c r="F23" i="19"/>
  <c r="F22" i="19"/>
  <c r="F21" i="19"/>
  <c r="F12" i="19"/>
  <c r="F25" i="20"/>
  <c r="F24" i="20"/>
  <c r="F23" i="20"/>
  <c r="F22" i="20"/>
  <c r="F21" i="20"/>
  <c r="F12" i="20"/>
  <c r="F25" i="21"/>
  <c r="F24" i="21"/>
  <c r="F23" i="21"/>
  <c r="F22" i="21"/>
  <c r="F21" i="21"/>
  <c r="F12" i="21"/>
  <c r="F25" i="22"/>
  <c r="F24" i="22"/>
  <c r="F23" i="22"/>
  <c r="F22" i="22"/>
  <c r="F21" i="22"/>
  <c r="F12" i="22"/>
  <c r="F25" i="23"/>
  <c r="F24" i="23"/>
  <c r="F23" i="23"/>
  <c r="F22" i="23"/>
  <c r="F21" i="23"/>
  <c r="F12" i="23"/>
  <c r="F23" i="24"/>
  <c r="F25" i="25"/>
  <c r="F24" i="25"/>
  <c r="F23" i="25"/>
  <c r="F22" i="25"/>
  <c r="F21" i="25"/>
  <c r="F12" i="25"/>
  <c r="F25" i="30"/>
  <c r="F24" i="30"/>
  <c r="F23" i="30"/>
  <c r="F22" i="30"/>
  <c r="F21" i="30"/>
  <c r="F12" i="30"/>
  <c r="F24" i="80"/>
  <c r="F23" i="80"/>
  <c r="F22" i="80"/>
  <c r="F21" i="80"/>
  <c r="F12" i="80"/>
  <c r="F25" i="73"/>
  <c r="F24" i="73"/>
  <c r="F23" i="73"/>
  <c r="F22" i="73"/>
  <c r="F21" i="73"/>
  <c r="F12" i="73"/>
  <c r="F25" i="72"/>
  <c r="F24" i="72"/>
  <c r="F23" i="72"/>
  <c r="F22" i="72"/>
  <c r="F21" i="72"/>
  <c r="F12" i="72"/>
  <c r="F25" i="71"/>
  <c r="F24" i="71"/>
  <c r="F23" i="71"/>
  <c r="F22" i="71"/>
  <c r="F21" i="71"/>
  <c r="F12" i="71"/>
  <c r="F24" i="70"/>
  <c r="F23" i="70"/>
  <c r="F22" i="70"/>
  <c r="F21" i="70"/>
  <c r="F12" i="70"/>
  <c r="F25" i="69"/>
  <c r="F24" i="69"/>
  <c r="F23" i="69"/>
  <c r="F22" i="69"/>
  <c r="F21" i="69"/>
  <c r="F12" i="69"/>
  <c r="F25" i="68"/>
  <c r="F24" i="68"/>
  <c r="F23" i="68"/>
  <c r="F22" i="68"/>
  <c r="F21" i="68"/>
  <c r="F12" i="68"/>
  <c r="F25" i="67"/>
  <c r="F24" i="67"/>
  <c r="F23" i="67"/>
  <c r="F22" i="67"/>
  <c r="F21" i="67"/>
  <c r="F12" i="67"/>
  <c r="F24" i="66"/>
  <c r="F23" i="66"/>
  <c r="F22" i="66"/>
  <c r="F21" i="66"/>
  <c r="F12" i="66"/>
  <c r="F25" i="65"/>
  <c r="F24" i="65"/>
  <c r="F23" i="65"/>
  <c r="F22" i="65"/>
  <c r="F21" i="65"/>
  <c r="F12" i="65"/>
  <c r="F25" i="64"/>
  <c r="F24" i="64"/>
  <c r="F23" i="64"/>
  <c r="F22" i="64"/>
  <c r="F21" i="64"/>
  <c r="F12" i="64"/>
  <c r="F24" i="62"/>
  <c r="F23" i="62"/>
  <c r="F22" i="62"/>
  <c r="F21" i="62"/>
  <c r="F12" i="62"/>
  <c r="F25" i="61"/>
  <c r="F24" i="61"/>
  <c r="F23" i="61"/>
  <c r="F22" i="61"/>
  <c r="F21" i="61"/>
  <c r="F12" i="61"/>
  <c r="F25" i="60"/>
  <c r="F24" i="60"/>
  <c r="F23" i="60"/>
  <c r="F22" i="60"/>
  <c r="F21" i="60"/>
  <c r="F12" i="60"/>
  <c r="F24" i="59"/>
  <c r="F23" i="59"/>
  <c r="F22" i="59"/>
  <c r="F21" i="59"/>
  <c r="F12" i="59"/>
  <c r="F25" i="57"/>
  <c r="F24" i="57"/>
  <c r="F23" i="57"/>
  <c r="F22" i="57"/>
  <c r="F21" i="57"/>
  <c r="F12" i="57"/>
  <c r="F25" i="56"/>
  <c r="F24" i="56"/>
  <c r="F23" i="56"/>
  <c r="F22" i="56"/>
  <c r="F21" i="56"/>
  <c r="F12" i="56"/>
  <c r="F25" i="55"/>
  <c r="F24" i="55"/>
  <c r="F23" i="55"/>
  <c r="F22" i="55"/>
  <c r="F21" i="55"/>
  <c r="F12" i="55"/>
  <c r="F25" i="54"/>
  <c r="F24" i="54"/>
  <c r="F23" i="54"/>
  <c r="F22" i="54"/>
  <c r="F21" i="54"/>
  <c r="F12" i="54"/>
  <c r="F25" i="53"/>
  <c r="F24" i="53"/>
  <c r="F23" i="53"/>
  <c r="F22" i="53"/>
  <c r="F21" i="53"/>
  <c r="F12" i="53"/>
  <c r="F25" i="44"/>
  <c r="F24" i="44"/>
  <c r="F23" i="44"/>
  <c r="F22" i="44"/>
  <c r="F21" i="44"/>
  <c r="F12" i="44"/>
  <c r="F25" i="42"/>
  <c r="F24" i="42"/>
  <c r="F23" i="42"/>
  <c r="F22" i="42"/>
  <c r="F21" i="42"/>
  <c r="F12" i="42"/>
  <c r="F25" i="41"/>
  <c r="F24" i="41"/>
  <c r="F23" i="41"/>
  <c r="F22" i="41"/>
  <c r="F21" i="41"/>
  <c r="F12" i="41"/>
  <c r="F25" i="46"/>
  <c r="F24" i="46"/>
  <c r="F23" i="46"/>
  <c r="F22" i="46"/>
  <c r="F21" i="46"/>
  <c r="F12" i="46"/>
  <c r="F25" i="45"/>
  <c r="F24" i="45"/>
  <c r="F22" i="45"/>
  <c r="F21" i="45"/>
  <c r="F12" i="45"/>
  <c r="F25" i="40"/>
  <c r="F24" i="40"/>
  <c r="F23" i="40"/>
  <c r="F22" i="40"/>
  <c r="F21" i="40"/>
  <c r="F12" i="40"/>
  <c r="F25" i="39"/>
  <c r="F24" i="39"/>
  <c r="F23" i="39"/>
  <c r="F22" i="39"/>
  <c r="F21" i="39"/>
  <c r="F12" i="39"/>
  <c r="F25" i="38"/>
  <c r="F24" i="38"/>
  <c r="F23" i="38"/>
  <c r="F22" i="38"/>
  <c r="F21" i="38"/>
  <c r="F12" i="38"/>
  <c r="F25" i="37"/>
  <c r="F24" i="37"/>
  <c r="F23" i="37"/>
  <c r="F22" i="37"/>
  <c r="F21" i="37"/>
  <c r="F12" i="37"/>
  <c r="F25" i="36"/>
  <c r="F24" i="36"/>
  <c r="F23" i="36"/>
  <c r="F22" i="36"/>
  <c r="F21" i="36"/>
  <c r="F12" i="36"/>
  <c r="J9" i="34"/>
  <c r="D9" i="34" s="1"/>
  <c r="D45" i="34" s="1"/>
  <c r="J46" i="34" l="1"/>
</calcChain>
</file>

<file path=xl/sharedStrings.xml><?xml version="1.0" encoding="utf-8"?>
<sst xmlns="http://schemas.openxmlformats.org/spreadsheetml/2006/main" count="8043" uniqueCount="728">
  <si>
    <t>замена и ремонт трубопровода цо</t>
  </si>
  <si>
    <t>косметический ремонт л/клеток1,2</t>
  </si>
  <si>
    <t>Ремонт и замена дверных заполнений</t>
  </si>
  <si>
    <t>Косметический ремонт лестниц  №6,7</t>
  </si>
  <si>
    <t>Косметический ремонт лестниц № 2,5,6</t>
  </si>
  <si>
    <t>установка металлических дверей,решеток</t>
  </si>
  <si>
    <t>Ремонт трубопровода  цо</t>
  </si>
  <si>
    <t>Косметический ремонт лестниц №2,3,4</t>
  </si>
  <si>
    <t>Косметический ремонт л.кл. №3,4,5</t>
  </si>
  <si>
    <t>гнрметизация стыков стеновых панелей</t>
  </si>
  <si>
    <t>установка металлических дверей и решеток</t>
  </si>
  <si>
    <t>Замена и ремонт проводки</t>
  </si>
  <si>
    <t>Замена и ремонт аппаратов защиты и установочной арматуры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</si>
  <si>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Энгельса д. 111 корп. 1
1. РАБОТЫ И УСЛУГИ ПО СОДЕРЖАНИЮ И РЕМОНТУ ОБЩЕГО ИМУЩЕСТВА В МНОГОКВАРТИРНОМ ДОМЕ (МКД)
</t>
  </si>
  <si>
    <t>т.пог.м.</t>
  </si>
  <si>
    <t>т.м.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</si>
  <si>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Есенина д. 6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</si>
  <si>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12 корп. 1
1. РАБОТЫ И УСЛУГИ ПО СОДЕРЖАНИЮ И РЕМОНТУ ОБЩЕГО ИМУЩЕСТВА В МНОГОКВАРТИРНОМ ДОМЕ (МКД)
</t>
  </si>
  <si>
    <t>Ремонт трубопроводов: систем канализации</t>
  </si>
  <si>
    <t>Электромонтажные работы</t>
  </si>
  <si>
    <t>Ремонт крылец</t>
  </si>
  <si>
    <t>м.пог.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</si>
  <si>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12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</si>
  <si>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14 корп. 1
1. РАБОТЫ И УСЛУГИ ПО СОДЕРЖАНИЮ И РЕМОНТУ ОБЩЕГО ИМУЩЕСТВА В МНОГОКВАРТИРНОМ ДОМЕ (МКД)</t>
  </si>
  <si>
    <t>Установка металлических дверей,  решеток</t>
  </si>
  <si>
    <t>Замена и ремонтаппаратов защиты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</si>
  <si>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16 корп. 1
1. РАБОТЫ И УСЛУГИ ПО СОДЕРЖАНИЮ И РЕМОНТУ ОБЩЕГО ИМУЩЕСТВА В МНОГОКВАРТИРНОМ ДОМЕ (МКД)
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</si>
  <si>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16 корп. 2
1. РАБОТЫ И УСЛУГИ ПО СОДЕРЖАНИЮ И РЕМОНТУ ОБЩЕГО ИМУЩЕСТВА В МНОГОКВАРТИРНОМ ДОМЕ (МКД)</t>
  </si>
  <si>
    <t>замена и ремонт запорной арматуры систем: ХВС,ГВС,ЦО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</si>
  <si>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18 корп. 2
1. РАБОТЫ И УСЛУГИ ПО СОДЕРЖАНИЮ И РЕМОНТУ ОБЩЕГО ИМУЩЕСТВА В МНОГОКВАРТИРНОМ ДОМЕ (МКД)</t>
  </si>
  <si>
    <t>пог. м.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</si>
  <si>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22 корп. 1
1. РАБОТЫ И УСЛУГИ ПО СОДЕРЖАНИЮ И РЕМОНТУ ОБЩЕГО ИМУЩЕСТВА В МНОГОКВАРТИРНОМ ДОМЕ (МКД)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</si>
  <si>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24 корп. 1
1. РАБОТЫ И УСЛУГИ ПО СОДЕРЖАНИЮ И РЕМОНТУ ОБЩЕГО ИМУЩЕСТВА В МНОГОКВАРТИРНОМ ДОМЕ (МКД)</t>
  </si>
  <si>
    <t>Аварийно восстановительные работы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</si>
  <si>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24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</si>
  <si>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26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</si>
  <si>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26 корп. 3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</si>
  <si>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26 корп. 5 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</si>
  <si>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6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</si>
  <si>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Кустодиева 12 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</si>
  <si>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Кустодиева 16 корп. 1
1. РАБОТЫ И УСЛУГИ ПО СОДЕРЖАНИЮ И РЕМОНТУ ОБЩЕГО ИМУЩЕСТВА В МНОГОКВ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</si>
  <si>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Кустодиева 2 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</si>
  <si>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Кустодиева 20 корп. 2
1. РАБОТЫ И УСЛУГИ ПО СОДЕРЖАНИЮ И РЕМОНТУ ОБЩЕГО ИМУЩЕСТВА В МНОГОКВАРТИРНОМ ДОМЕ (МКД)</t>
  </si>
  <si>
    <t>Установка металл. Дверей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</si>
  <si>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17
1. РАБОТЫ И УСЛУГИ ПО СОДЕРЖАНИЮ И РЕМОНТУ ОБЩЕГО ИМУЩЕСТВА В МНОГОКВАРТИРНОМ ДОМЕ (МКД)
</t>
  </si>
  <si>
    <t>Замена  и ремонт запорной арматуры</t>
  </si>
  <si>
    <t>Ремонт и замена аппаратов защиты и установочной арматуры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</si>
  <si>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19 корп. 1
1. РАБОТЫ И УСЛУГИ ПО СОДЕРЖАНИЮ И РЕМОНТУ ОБЩЕГО ИМУЩЕСТВА В МНОГОКВАРТИРНОМ ДОМЕ (МКД)
</t>
  </si>
  <si>
    <t>Установка пандусов</t>
  </si>
  <si>
    <t>Ремонт и замена канализации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</si>
  <si>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27 корп. 1
1. РАБОТЫ И УСЛУГИ ПО СОДЕРЖАНИЮ И РЕМОНТУ ОБЩЕГО ИМУЩЕСТВА В МНОГОКВАРТИРНОМ ДОМЕ (МКД)
</t>
  </si>
  <si>
    <t>ремонт канализации</t>
  </si>
  <si>
    <t>Установка металлических дверей и решеток</t>
  </si>
  <si>
    <t>Ремонт и замена  запорной арматуры</t>
  </si>
  <si>
    <t>Установка металлических дверей , решеток</t>
  </si>
  <si>
    <t xml:space="preserve">Установка металлических дверей и решеток </t>
  </si>
  <si>
    <t>Замена и ремонт эл.проводкии</t>
  </si>
  <si>
    <t>Косметический ремонт лестниц №1</t>
  </si>
  <si>
    <t xml:space="preserve">Замена электропроводки </t>
  </si>
  <si>
    <t>Замена отопителтьных приборов</t>
  </si>
  <si>
    <t xml:space="preserve">Ремонт и замена аппаратов защиты  </t>
  </si>
  <si>
    <t>Шт.</t>
  </si>
  <si>
    <t>кв.м</t>
  </si>
  <si>
    <t>Вывоз бытовых и крупногабаритных отходов</t>
  </si>
  <si>
    <t>Услуги по дератизации</t>
  </si>
  <si>
    <t>Текущий ремонт общего имущества в многоквартирного дома в т.ч.:</t>
  </si>
  <si>
    <t>пог.м</t>
  </si>
  <si>
    <t>ВЕРНУТЬСЯ К  ПРОСМОТРУ СПИСКА  МКД</t>
  </si>
  <si>
    <t>Замена бункеров загрузочных,мусороприемных 
и стволов</t>
  </si>
  <si>
    <t>АДРЕС</t>
  </si>
  <si>
    <t>ПЕРЕЙТИ К ПРОСМОТРУ</t>
  </si>
  <si>
    <t>ВЕРНУТЬСЯ К ПРОСМОТРУ СПИСКА МКД</t>
  </si>
  <si>
    <t>Номер по порядку</t>
  </si>
  <si>
    <t xml:space="preserve">Наименование работ </t>
  </si>
  <si>
    <t>Ед. измерения</t>
  </si>
  <si>
    <t>Периодичность</t>
  </si>
  <si>
    <t>Запланировано работ</t>
  </si>
  <si>
    <t xml:space="preserve">Выполнено работ   </t>
  </si>
  <si>
    <t>кол-во</t>
  </si>
  <si>
    <t>стоимость, руб.</t>
  </si>
  <si>
    <t>Работы и услуги по содержанию общего имущества в многоквартирном доме,  в том числе:</t>
  </si>
  <si>
    <t>Уборка лестничных клеток</t>
  </si>
  <si>
    <t>постоянно</t>
  </si>
  <si>
    <t>Работы по подготовке дома к сезонной эксплуатации</t>
  </si>
  <si>
    <t>ежегодно</t>
  </si>
  <si>
    <t>Услуги аварийного обслуживания</t>
  </si>
  <si>
    <t xml:space="preserve">круглосуточно </t>
  </si>
  <si>
    <t>Технические осмотры</t>
  </si>
  <si>
    <t>2 раза в год</t>
  </si>
  <si>
    <t>Обслуживание диспетчерских систем</t>
  </si>
  <si>
    <t>ежемесячно</t>
  </si>
  <si>
    <t>Вывоз бытовых отходов</t>
  </si>
  <si>
    <t>Другие работы и услуги по содержанию общего имущества</t>
  </si>
  <si>
    <t>Прочистка вентиляционных каналов</t>
  </si>
  <si>
    <t>Уборка и сан. очистка зем. участка</t>
  </si>
  <si>
    <t>Очистка мусоропровода</t>
  </si>
  <si>
    <t>ежедневно</t>
  </si>
  <si>
    <t>Комплексное техническое обслуживание системы автоматизированной противопожарной защиты</t>
  </si>
  <si>
    <t>Комплексное техническое обслуживание лифтов</t>
  </si>
  <si>
    <t>Содержание и ремонт внутридомовых систем газоснабжения</t>
  </si>
  <si>
    <t>Текущий ремонт общего имущества в многоквартирных домах в т.ч.:</t>
  </si>
  <si>
    <t>по мере необходимости</t>
  </si>
  <si>
    <t>Герметизация стыков стеновых панелей</t>
  </si>
  <si>
    <t>м</t>
  </si>
  <si>
    <t xml:space="preserve">Герметизация стыков стеновых панелей </t>
  </si>
  <si>
    <t xml:space="preserve">Ремонт козырьков </t>
  </si>
  <si>
    <t>шт</t>
  </si>
  <si>
    <t>м2</t>
  </si>
  <si>
    <t xml:space="preserve">Замена отопительных приборов </t>
  </si>
  <si>
    <t>Гарантия, мес.</t>
  </si>
  <si>
    <t>Замена отопительных приборов</t>
  </si>
  <si>
    <t>Ремонт мусоропроводов</t>
  </si>
  <si>
    <t>Ремонт козырьков</t>
  </si>
  <si>
    <t xml:space="preserve">Ремонт систем канализации </t>
  </si>
  <si>
    <t xml:space="preserve">Замена запорной арматуры </t>
  </si>
  <si>
    <t xml:space="preserve">Ремонт и замена дверей </t>
  </si>
  <si>
    <t>Косметический ремонт лестничных клеток (5, 6, 7)</t>
  </si>
  <si>
    <t>Замена и восстановление дверных заполнений</t>
  </si>
  <si>
    <t>Установка стеклопакетов 5, 6, 7 л/кл</t>
  </si>
  <si>
    <t>Замена и восстановление деревянных оконных заполнений</t>
  </si>
  <si>
    <t>Косметический ремонт лестничных клеток (7, 8, 10)</t>
  </si>
  <si>
    <t>Установка стеклопакетов 10 л/кл</t>
  </si>
  <si>
    <t>Ремонт трубопроводов</t>
  </si>
  <si>
    <t>Косметический ремонт лестничных клеток (1, 3, 4)</t>
  </si>
  <si>
    <t>Установка стеклопакетов 1, 3, 4 л/кл</t>
  </si>
  <si>
    <t>Ремонт мусоропроводов (загрузочные клапана)</t>
  </si>
  <si>
    <t>Косметический ремонт лестничных клеток (1, 4)</t>
  </si>
  <si>
    <t>Косметический ремонт лестничных клеток (2, 6, 9)</t>
  </si>
  <si>
    <t>Установка стеклопакетов 2, 6, 9 л/кл</t>
  </si>
  <si>
    <t>Косметический ремонт лестничных клеток (2, 3)</t>
  </si>
  <si>
    <t>Косметический ремонт лестничных клеток (3, 4)</t>
  </si>
  <si>
    <t>Косметический ремонт лестничных клеток (3, 4, 6)</t>
  </si>
  <si>
    <t>Установка стеклопакетов 3, 4, 6 л/кл</t>
  </si>
  <si>
    <t>Косметический ремонт лестничных клеток (8)</t>
  </si>
  <si>
    <t>Косметический ремонт лестничных клеток (3, 4, 7)</t>
  </si>
  <si>
    <t>Косметический ремонт лестничных клеток (4, 5)</t>
  </si>
  <si>
    <t>Установка стеклопакетов 4, 5 л/кл</t>
  </si>
  <si>
    <t>Косметический ремонт лестничных клеток (1,2,3,4,14)</t>
  </si>
  <si>
    <t>Установка стеклопакетов 1,2,3,4,14 л/кл</t>
  </si>
  <si>
    <t>Косметический ремонт лестничных клеток (4)</t>
  </si>
  <si>
    <t>Косметический ремонт лестничных клеток (2,3)</t>
  </si>
  <si>
    <t>Косметический ремонт лестничных клеток (3,4,7)</t>
  </si>
  <si>
    <t>Косметический ремонт лестничных клеток (1)</t>
  </si>
  <si>
    <t>Косметический ремонт лестничных клеток (5,7,8)</t>
  </si>
  <si>
    <t>Косметический ремонт лестничных клеток (7,9,12,13)</t>
  </si>
  <si>
    <t>Косметический ремонт лестничных клеток (3,4)</t>
  </si>
  <si>
    <t>Установка стеклопакетов 3,4 л/кл</t>
  </si>
  <si>
    <t>Косметический ремонт лестничных клеток (2)</t>
  </si>
  <si>
    <t>Установка стеклопакетов 2,5,6,7,8,9,10 л/кл</t>
  </si>
  <si>
    <t>Ремонт мусоропровода (загрузочные клапана)</t>
  </si>
  <si>
    <t>Установка стеклопакетов 1 л/кл</t>
  </si>
  <si>
    <t>Косметический ремонт лестничных клеток (1,6,7)</t>
  </si>
  <si>
    <t>Установка стеклопакетов 1,6,7 л/кл</t>
  </si>
  <si>
    <t>Косметический ремонт лестничных клеток (6,8,9,10)</t>
  </si>
  <si>
    <t>Ремонт мусоропроводов (крышки)</t>
  </si>
  <si>
    <t>Косметический ремонт лестничных клеток (3,6,7)</t>
  </si>
  <si>
    <t>Косметический ремонт лестничных клеток (12,13,15)</t>
  </si>
  <si>
    <t>Косметический ремонт лестничных клеток (4,8,11)</t>
  </si>
  <si>
    <t>Косметический ремонт лестничных клеток (11,12,13)</t>
  </si>
  <si>
    <t xml:space="preserve"> </t>
  </si>
  <si>
    <t>Геометизация стыков стеновых панелей</t>
  </si>
  <si>
    <t>Ремонт л\кл № 1,3</t>
  </si>
  <si>
    <t>Замена окон на стеклопакеты</t>
  </si>
  <si>
    <t>Косметический р-т лест.кл №4,5</t>
  </si>
  <si>
    <t>Установка металлических решеток</t>
  </si>
  <si>
    <t>Замена подвальных окон на стеклопакетные</t>
  </si>
  <si>
    <t>Косметический ремонт л\кл №10,13,14,16</t>
  </si>
  <si>
    <t>Ремонт отдельных учтастков полов</t>
  </si>
  <si>
    <t>Косметический ремонт л\кл №3</t>
  </si>
  <si>
    <t>Косметический ремонт л\кл №1</t>
  </si>
  <si>
    <t>Косметический ремонт л\кл № 9,10,11</t>
  </si>
  <si>
    <t>Косметический ремонт л\кл №3,7</t>
  </si>
  <si>
    <t>Косметический ремонт л\кл № 1,2,8</t>
  </si>
  <si>
    <t>Ремон и замена отдельных участков полов</t>
  </si>
  <si>
    <t>Косметический ремонт л\кл № 10,11</t>
  </si>
  <si>
    <t>Замена пожарного водопроводоа</t>
  </si>
  <si>
    <t>шт.</t>
  </si>
  <si>
    <t>гарантия,мес.</t>
  </si>
  <si>
    <t>Косметический ремонт лестниц № 9,10</t>
  </si>
  <si>
    <t>Ремонт  и замена дверей</t>
  </si>
  <si>
    <t xml:space="preserve">Ремонт и смена проводки </t>
  </si>
  <si>
    <t>пог.м.</t>
  </si>
  <si>
    <t>Ремонт системы теплоснабжения</t>
  </si>
  <si>
    <t>Замена радиаторов</t>
  </si>
  <si>
    <t>Замена запорной арматуры</t>
  </si>
  <si>
    <t>АВР</t>
  </si>
  <si>
    <t>Текущий ремонт общего имущества в многоквартирных домах</t>
  </si>
  <si>
    <t>Герметизация стыков</t>
  </si>
  <si>
    <t>т.п.м.</t>
  </si>
  <si>
    <t xml:space="preserve">Замена и ремонт запорной арматуры </t>
  </si>
  <si>
    <t>Замена и ремонт электропроводки</t>
  </si>
  <si>
    <t>Замена и ремонт аппаратов защиты, замена установочной арматуры</t>
  </si>
  <si>
    <t>Ремонт отмостки</t>
  </si>
  <si>
    <t>Установка металлических дверей</t>
  </si>
  <si>
    <t>т.кв.м.</t>
  </si>
  <si>
    <t>Ремонт и замена запорной арматуры</t>
  </si>
  <si>
    <t>Ремонт и замена проводки</t>
  </si>
  <si>
    <t>Замена и ремонт установочной арматуры</t>
  </si>
  <si>
    <t xml:space="preserve">Герметизация стыков </t>
  </si>
  <si>
    <t xml:space="preserve">Ремонт и замена оконных заполнений </t>
  </si>
  <si>
    <t>Замена и ремонт запорной арматуры</t>
  </si>
  <si>
    <t>Замена и ремонт аппаратов защиты, установочной арматуры</t>
  </si>
  <si>
    <t>Замена и ремонт эл.проводки</t>
  </si>
  <si>
    <t>Ремонт и замена оконных заполнений</t>
  </si>
  <si>
    <t>Ремонт ГРЩ ВУ, ВРУ, ЭЩ</t>
  </si>
  <si>
    <t xml:space="preserve">Замена и ремонт эл.проводки </t>
  </si>
  <si>
    <t xml:space="preserve">Ремонт и замена запорной арматуры </t>
  </si>
  <si>
    <t xml:space="preserve">Замена и ремонт установочной арматуры </t>
  </si>
  <si>
    <t>Ремонт и замена дверей</t>
  </si>
  <si>
    <t>Ремонт трубопровода  теплоснабжения</t>
  </si>
  <si>
    <t>Ремонт трубопровода  канализации</t>
  </si>
  <si>
    <t xml:space="preserve">Ремонт системы теплоснабжения </t>
  </si>
  <si>
    <t xml:space="preserve">'Ремонт системы канализации </t>
  </si>
  <si>
    <t>Замена и ремонт аппаратов   защиты, замена установочной  арматуры</t>
  </si>
  <si>
    <t>Ремонт ГРЩ, ЭВ, ВУ</t>
  </si>
  <si>
    <t>Установка металлических дверей, решеток</t>
  </si>
  <si>
    <t xml:space="preserve">Ремонт системы канализации </t>
  </si>
  <si>
    <t xml:space="preserve">шт. </t>
  </si>
  <si>
    <t xml:space="preserve">Звамена и ремонт запорной арматуры </t>
  </si>
  <si>
    <t>Ремонт и замена электропроводки</t>
  </si>
  <si>
    <t>Ремонт и замена аппаратов защиты, замена установочной арматуры</t>
  </si>
  <si>
    <t>11960,00,</t>
  </si>
  <si>
    <t xml:space="preserve">Замна отопительных приборов </t>
  </si>
  <si>
    <t>Установка металлических решеток на подвальные окна</t>
  </si>
  <si>
    <t xml:space="preserve">Замена и ремонт  запорной арматуры </t>
  </si>
  <si>
    <t>замена отопительных приборов</t>
  </si>
  <si>
    <t>замена и ремонт электропроводки</t>
  </si>
  <si>
    <t>Ремонт трубопровода канализации</t>
  </si>
  <si>
    <t xml:space="preserve">Замена и ремонт эл. проводки </t>
  </si>
  <si>
    <t xml:space="preserve"> шт.</t>
  </si>
  <si>
    <t xml:space="preserve">Установка металлических дверей </t>
  </si>
  <si>
    <t>т.п.м</t>
  </si>
  <si>
    <t>п.м.</t>
  </si>
  <si>
    <t>м.п.</t>
  </si>
  <si>
    <t>Гарантия,мес.</t>
  </si>
  <si>
    <t xml:space="preserve">Замена и ремонт эапорной арматуры систем Ц/О, ГВС, ХВС  </t>
  </si>
  <si>
    <t>Замена и ремонт эл. проводки</t>
  </si>
  <si>
    <t>Ремонт системы канализации</t>
  </si>
  <si>
    <t xml:space="preserve">Замена и ремонт эапорной арматуры систем Ц/О, ГВС, ХВС </t>
  </si>
  <si>
    <t>Замена и ремонт отопительных приборов</t>
  </si>
  <si>
    <t>установка пандуса</t>
  </si>
  <si>
    <t>аварийно-восстановительные работы</t>
  </si>
  <si>
    <t>руб.</t>
  </si>
  <si>
    <t>замена и ремонт установочной арматуры</t>
  </si>
  <si>
    <t>Замена и ремонт аппаратов защиты</t>
  </si>
  <si>
    <t>ремонт и замена трубопрводов хвс</t>
  </si>
  <si>
    <t>ремонт и замена трубопрводов канализации</t>
  </si>
  <si>
    <t>ремонт и замена запорной арматуры</t>
  </si>
  <si>
    <t>ремонт и замена аппаратов защиты</t>
  </si>
  <si>
    <t>установка металлических дверей, решеток</t>
  </si>
  <si>
    <t>Замена и ремонт оконных заполнений</t>
  </si>
  <si>
    <t>Замена и ремонт дверей</t>
  </si>
  <si>
    <t>замена и ремонт трубопровода хвс</t>
  </si>
  <si>
    <t>замена и ремонт трубопровода канализации</t>
  </si>
  <si>
    <t>ремонт грщ, ву,эщ</t>
  </si>
  <si>
    <t>косметический ремонт л/клетки№2</t>
  </si>
  <si>
    <t>ремонт трубопровода хвс</t>
  </si>
  <si>
    <t>аварийно-восстанолвительные работы</t>
  </si>
  <si>
    <t>\</t>
  </si>
  <si>
    <t>Герметизация стыков кв.147</t>
  </si>
  <si>
    <t>Ремонт трубопровода хвс</t>
  </si>
  <si>
    <t>аврийно-восстановительные работы</t>
  </si>
  <si>
    <t>Герметизация стыков кв.4,7,18,29,32,115,131,195,255,257,324</t>
  </si>
  <si>
    <t>ремонт грщ,вру,эщ</t>
  </si>
  <si>
    <t>Герметизация стыков стеновых панелей кв.556,567,572,573,319,644</t>
  </si>
  <si>
    <t>косметический ремонт л/клеток№1,2,4,5,7 выполнен только на  л/кл№1,2</t>
  </si>
  <si>
    <t>Ремонт трубопровода  хвс</t>
  </si>
  <si>
    <t>ремонт кровли</t>
  </si>
  <si>
    <t>ремонт трубопроводов хвс</t>
  </si>
  <si>
    <t>'Ремонт системы хвс</t>
  </si>
  <si>
    <t>Герметизация стыков стеновых панелей кв.85,154,180,181,184,87,90</t>
  </si>
  <si>
    <t>ремонт грщ,ву,эщ</t>
  </si>
  <si>
    <t>авврийно-восстановительные работы</t>
  </si>
  <si>
    <t>ремонт и замена трубопровода хвс</t>
  </si>
  <si>
    <t>ремонт и замена оконных заполнений</t>
  </si>
  <si>
    <t>Ремонт системы хвс</t>
  </si>
  <si>
    <t>руб</t>
  </si>
  <si>
    <t>Герметизация стыков стеновых панелей кв.143,142,141</t>
  </si>
  <si>
    <t>Ремонт  трубопровода хвс</t>
  </si>
  <si>
    <t>Ремонт  трубопровода канализации</t>
  </si>
  <si>
    <t>Герметизация стыков стеновых панелей кв.113,120</t>
  </si>
  <si>
    <t>Ремонт трубопроводов хвс</t>
  </si>
  <si>
    <t>Ремонт и замена эл. проводки</t>
  </si>
  <si>
    <t xml:space="preserve">Замена и ремонт аппаратов защиты </t>
  </si>
  <si>
    <t>Герметизация стыков стеновых панелей кв.85,123,43,38,66</t>
  </si>
  <si>
    <t>косметический ремонт л/кл9,8,10</t>
  </si>
  <si>
    <t>Ремонт систем хвс</t>
  </si>
  <si>
    <t>ремонт грщ,ву.эщ</t>
  </si>
  <si>
    <t>косметический ремонт л\клетки2</t>
  </si>
  <si>
    <t>Замена и ремонт  отопительных приборов</t>
  </si>
  <si>
    <t>ремонт грщ, ву.эщ</t>
  </si>
  <si>
    <t xml:space="preserve">аварийно-восстановительные работы </t>
  </si>
  <si>
    <t>Герметизация стыков стеновых панелей л/кл1</t>
  </si>
  <si>
    <t>Герметизация стыков стеновых панелей кв.134,142</t>
  </si>
  <si>
    <t>ремонт систем канализации</t>
  </si>
  <si>
    <t>Ремонт и смена трубопроводов хвс</t>
  </si>
  <si>
    <t>ремонт грщ, ву, эщ</t>
  </si>
  <si>
    <t>ремонт хвс</t>
  </si>
  <si>
    <t>ремонт трубопровода  ХВС</t>
  </si>
  <si>
    <t>Замена и ремонт запорной арматуры  ЦО,ХГВС</t>
  </si>
  <si>
    <t>Аварийно-восстановительные работы</t>
  </si>
  <si>
    <t>Ремонт озырьков (установка опор)</t>
  </si>
  <si>
    <t>т.кв.м</t>
  </si>
  <si>
    <t>Ремонт трубопровода ХВС</t>
  </si>
  <si>
    <t>ремонт ГРЩ</t>
  </si>
  <si>
    <t>т.руб</t>
  </si>
  <si>
    <t>Ремонт ГРЩ</t>
  </si>
  <si>
    <t>Замена и ремонт запорной арматуры ЦО,ГВС,ХВС</t>
  </si>
  <si>
    <t>Аварино - восстановительные работы</t>
  </si>
  <si>
    <t>т.руб.</t>
  </si>
  <si>
    <t>Замена и ремонт запорной арматуры ЦО,ХГВС</t>
  </si>
  <si>
    <t>Аварино-восстановительные работы</t>
  </si>
  <si>
    <t>ремонт и замена эл. проводки</t>
  </si>
  <si>
    <t>Аварийно- восстановительные работы</t>
  </si>
  <si>
    <t>Космет.ремонт л/кл №9,10,11</t>
  </si>
  <si>
    <t>ремонт и замена тубопровода ХВС</t>
  </si>
  <si>
    <t>Ремонт сисемы канализации</t>
  </si>
  <si>
    <t>Ремонт и заме6на оконных заполнений</t>
  </si>
  <si>
    <t>Ремонт  трубопровода ХВС</t>
  </si>
  <si>
    <t>Ремонт канализации</t>
  </si>
  <si>
    <t>Ремонт грщ</t>
  </si>
  <si>
    <t>т.п.п</t>
  </si>
  <si>
    <t>замена и ремонт эл.проводки</t>
  </si>
  <si>
    <t>ремонт кровли мягкой</t>
  </si>
  <si>
    <t>Ремонт трубопровод ХВС</t>
  </si>
  <si>
    <t>тшт.</t>
  </si>
  <si>
    <t>герметизация стыков (по договору подряда)</t>
  </si>
  <si>
    <t xml:space="preserve">Герметизация стыков стеновых панелей по договору подряда </t>
  </si>
  <si>
    <t>косметический ремонт л/клетки№1</t>
  </si>
  <si>
    <t>Герметизация стыков стеновых панелей кв.396, л/кл10,11</t>
  </si>
  <si>
    <t>Герметизация стыков стеновых панелей  500п.м</t>
  </si>
  <si>
    <t xml:space="preserve">Герметизация стыков стеновых панелей 200п.м. </t>
  </si>
  <si>
    <t>Герметизация стыков стеновых панелей 490п.м.</t>
  </si>
  <si>
    <t xml:space="preserve">Герметизация стыков стеновых панелей кв.301,220,174,158,297,л/кл3,4 </t>
  </si>
  <si>
    <t xml:space="preserve">Герметизация стыков стеновых панелей 850п.м. </t>
  </si>
  <si>
    <t>Герметизация стыков стеновых панелей  400п.м.</t>
  </si>
  <si>
    <t>Герметизация стыков стеновых панелей 235 п.м.</t>
  </si>
  <si>
    <t>Герметизация стыков стеновых панелей 350п.м.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</si>
  <si>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И.Фомина д. 15 корп. 5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</si>
  <si>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28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</si>
  <si>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30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</si>
  <si>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32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</si>
  <si>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34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</si>
  <si>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36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</si>
  <si>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И.Фомина д. 13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</si>
  <si>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И.Фомина д.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</si>
  <si>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И.Фомина д. 7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</si>
  <si>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И.Фомина д. 9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</si>
  <si>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56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</si>
  <si>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56 корп. 3
1. РАБОТЫ И УСЛУГИ ПО СОДЕРЖАНИЮ И РЕМОНТУ ОБЩЕГО ИМУЩЕСТВА В МНОГОКВАРТИРНОМ ДОМЕ (МКД)
</t>
  </si>
  <si>
    <t>Ремонт балконов, лестниц, козырьков над входами в подъезды, подвалы, над балконами верхних этажей</t>
  </si>
  <si>
    <t xml:space="preserve">Замена и ремонт эапорной арматуры  </t>
  </si>
  <si>
    <t xml:space="preserve">Замена и ремонт аппаратов защиты,замена установочной арматуры </t>
  </si>
  <si>
    <t>Ремонт и замена аппаратов защиты</t>
  </si>
  <si>
    <t>Ремонт отмосток</t>
  </si>
  <si>
    <t>Замена электропроводки</t>
  </si>
  <si>
    <t xml:space="preserve">Установка металлических дверей, решеток </t>
  </si>
  <si>
    <t>Замена и ремонт  эл.проводки</t>
  </si>
  <si>
    <t>Замена установочной арматуры</t>
  </si>
  <si>
    <t xml:space="preserve">Замена и ремонт эапорной арматуры  систем Ц/О, ГВС, ХВС </t>
  </si>
  <si>
    <t>Ремонт трубопровода теплоснабжения</t>
  </si>
  <si>
    <t>Замена и ремонт аппаратов защиты,замена установочной арматуры</t>
  </si>
  <si>
    <t xml:space="preserve">Ремонт систем теплоснабжения </t>
  </si>
  <si>
    <t>Замена и ремонт эапорной арматуры систем Ц/О, ГВС, ХВС</t>
  </si>
  <si>
    <t>Ремонт систем теплоснабжения</t>
  </si>
  <si>
    <t>Ремонт систем канализации</t>
  </si>
  <si>
    <t xml:space="preserve">ПЛАН РАБОТ
На период с  01.01.2014 г. по 31.12.2014 г.
Управляющая организация ООО «ЖКС № 2 Выборгского района»
адрес многоквартирного дома: Санкт-Петербург,  Сиреневый б-р, д.7 корп.1
1. РАБОТЫ И УСЛУГИ ПО СОДЕРЖАНИЮ И РЕМОНТУ ОБЩЕГО ИМУЩЕСТВА В МНОГОКВАРТИРНОМ ДОМЕ (МКД)
</t>
  </si>
  <si>
    <t>2014 ГОД</t>
  </si>
  <si>
    <t xml:space="preserve">ПЛАН РАБОТ
На период с  01.01.2014 г. по 31.12.2014 г.
Управляющая организация ООО «ЖКС № 2 Выборгского района»
адрес многоквартирного дома: Санкт-Петербург, пр. Энгельса д. 139/21
1. РАБОТЫ И УСЛУГИ ПО СОДЕРЖАНИЮ И РЕМОНТУ ОБЩЕГО ИМУЩЕСТВА В МНОГОКВАРТИРНОМ ДОМЕ (МКД)
</t>
  </si>
  <si>
    <t>замена и ремонт системы отопления</t>
  </si>
  <si>
    <t>замена и ремонт системы канализации</t>
  </si>
  <si>
    <t>замена и ремонт системы теплоснабжения</t>
  </si>
  <si>
    <t>замена и ремонт эл. проводки</t>
  </si>
  <si>
    <t>ремонт козырьков</t>
  </si>
  <si>
    <t>косметический ремонт л/клетки</t>
  </si>
  <si>
    <t>установка металлических дверей</t>
  </si>
  <si>
    <t>установка стеклопакетов</t>
  </si>
  <si>
    <t>ремонт трубопровода цо</t>
  </si>
  <si>
    <t>ремонт трубопровода канализации</t>
  </si>
  <si>
    <t>ремонт, замена и восстановлениек участков полов</t>
  </si>
  <si>
    <t>Ремонт трубопровода цо</t>
  </si>
  <si>
    <t>ремонт мусоропроводов, шиберов</t>
  </si>
  <si>
    <t xml:space="preserve">Ремонт трубопровода канализации </t>
  </si>
  <si>
    <t>ремонт и замена отопительных приборов</t>
  </si>
  <si>
    <t>герметизация стыков стеновых панелей</t>
  </si>
  <si>
    <t>замена и ремонт отопительных приборов</t>
  </si>
  <si>
    <t>Косметический ремонт лестниц №8,10</t>
  </si>
  <si>
    <t>Косметический ремонт л.кл. №4,5,6</t>
  </si>
  <si>
    <t>ремонт и замена системы теплоснабжения</t>
  </si>
  <si>
    <t>ремонт грщ, ву</t>
  </si>
  <si>
    <t>Замена и ремонт системы теплоснабжения</t>
  </si>
  <si>
    <t>ремонт и замена установочной арматуры и аппаратов защиты</t>
  </si>
  <si>
    <t>ремонт системы теплоснабжения</t>
  </si>
  <si>
    <t>ремонт системы канализации</t>
  </si>
  <si>
    <t>т.м.п.</t>
  </si>
  <si>
    <t>Ремонт трубопровода отопления</t>
  </si>
  <si>
    <t>ремонт и замена дверных заполнений</t>
  </si>
  <si>
    <t>ремонт и замена дверей</t>
  </si>
  <si>
    <t>ремонт и окраска фасада</t>
  </si>
  <si>
    <t>ремонт козырька</t>
  </si>
  <si>
    <t>косметический ремонт л/клеток3,4,7</t>
  </si>
  <si>
    <t>ремонт и замена трубопровода цо</t>
  </si>
  <si>
    <t>замена и ремонт запорной арматуры</t>
  </si>
  <si>
    <t>замена и ремонт аппаратов защиты</t>
  </si>
  <si>
    <t>косметический ремонт л/клетки№1,2,3</t>
  </si>
  <si>
    <t>Косметический ремонт лестниц  №8,9,11,15,17,18</t>
  </si>
  <si>
    <t>Ремонт  трубопровода цо</t>
  </si>
  <si>
    <t>ремонт фасада</t>
  </si>
  <si>
    <t>Ремонт трубопроводов цо</t>
  </si>
  <si>
    <t>Ремонт трубопроводов канализации</t>
  </si>
  <si>
    <t>установка стеклопакетов-двери</t>
  </si>
  <si>
    <t>установка стеклопакетов-окна</t>
  </si>
  <si>
    <t>ремонт и восстановление отмостки</t>
  </si>
  <si>
    <t>т.п..м.</t>
  </si>
  <si>
    <t>косметический ремонт л\клетки</t>
  </si>
  <si>
    <t>замена и ремонт системы цо</t>
  </si>
  <si>
    <t>ремонт отмостки</t>
  </si>
  <si>
    <t>ремонт, замена и восстановление участков полов</t>
  </si>
  <si>
    <t>ремонт мусоропроводов. Шиберов</t>
  </si>
  <si>
    <t>косметический ремонт л/клеток 1,2,6,9</t>
  </si>
  <si>
    <t>Ремонт  козырьков</t>
  </si>
  <si>
    <t>косметический ремонт  л/клетки 1,2</t>
  </si>
  <si>
    <t>Косметический ремонт лестничных клеток№ 3,4</t>
  </si>
  <si>
    <t>ремонт и замена участков полов</t>
  </si>
  <si>
    <t xml:space="preserve">Ремонт и замена дверных заполнений </t>
  </si>
  <si>
    <t>косметический ремонт л/клеток№1,3,4,5</t>
  </si>
  <si>
    <t>ремонт и восстановление полов моп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</si>
  <si>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29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</si>
  <si>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33 корп. 1
1. РАБОТЫ И УСЛУГИ ПО СОДЕРЖАНИЮ И РЕМОНТУ ОБЩЕГО ИМУЩЕСТВА В МНОГОКВАРТИРНОМ ДОМЕ (МКД)
</t>
  </si>
  <si>
    <t>Укладка кафельной плитки</t>
  </si>
  <si>
    <t xml:space="preserve"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33 корп. 2
1. РАБОТЫ И УСЛУГИ ПО СОДЕРЖАНИЮ И РЕМОНТУ ОБЩЕГО ИМУЩЕСТВА В МНОГОКВАРТИРНОМ ДОМЕ (МКД)
</t>
  </si>
  <si>
    <t>Ремонт крыльца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</si>
  <si>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37 корп. 2
1. РАБОТЫ И УСЛУГИ ПО СОДЕРЖАНИЮ И РЕМОНТУ ОБЩЕГО ИМУЩЕСТВА В МНОГОКВАРТИРНОМ ДОМЕ (МКД)
</t>
  </si>
  <si>
    <t>Ремонт стеновых панелей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</si>
  <si>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70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</si>
  <si>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74
1. РАБОТЫ И УСЛУГИ ПО СОДЕРЖАНИЮ И РЕМОНТУ ОБЩЕГО ИМУЩЕСТВА В МНОГОКВАРТИРНОМ ДОМЕ (МКД)</t>
  </si>
  <si>
    <t>кв.м.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</si>
  <si>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76
1. РАБОТЫ И УСЛУГИ ПО СОДЕРЖАНИЮ И РЕМОНТУ ОБЩЕГО ИМУЩЕСТВА В МНОГОКВАРТИРНОМ ДОМЕ (МКД)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</si>
  <si>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Поэтический бульвар д. 21/10
1. РАБОТЫ И УСЛУГИ ПО СОДЕРЖАНИЮ И РЕМОНТУ ОБЩЕГО ИМУЩЕСТВА В МНОГОКВАРТИРНОМ ДОМЕ</t>
  </si>
  <si>
    <t>Устанвка металлических дверей, решеток</t>
  </si>
  <si>
    <t>Замена и ремонт запорной арматуры систем: ЦО,ХВС,ГВС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</si>
  <si>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15
1. РАБОТЫ И УСЛУГИ ПО СОДЕРЖАНИЮ И РЕМОНТУ ОБЩЕГО ИМУЩЕСТВА В МНОГОКВАРТИРНОМ ДОМЕ</t>
  </si>
  <si>
    <t>Замена и ремонт запорной арматуры систем: ХВС, ГВС, ЦО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</si>
  <si>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17
1. РАБОТЫ И УСЛУГИ ПО СОДЕРЖАНИЮ И РЕМОНТУ ОБЩЕГО ИМУЩЕСТВА В МНОГОКВАРТИРНОМ ДОМЕ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</si>
  <si>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19
1. РАБОТЫ И УСЛУГИ ПО СОДЕРЖАНИЮ И РЕМОНТУ ОБЩЕГО ИМУЩЕСТВА В МНОГОКВАРТИРНОМ ДОМЕ</t>
  </si>
  <si>
    <t>Ремонт эл.проводки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</si>
  <si>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31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</si>
  <si>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33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</si>
  <si>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11
1. РАБОТЫ И УСЛУГИ ПО СОДЕРЖАНИЮ И РЕМОНТУ ОБЩЕГО ИМУЩЕСТВА В МНОГОКВАРТИРНОМ ДОМЕ (МКД)</t>
  </si>
  <si>
    <t>Ремонт и замена эл.проводки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</si>
  <si>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13 корп. 1
1. РАБОТЫ И УСЛУГИ ПО СОДЕРЖАНИЮ И РЕМОНТУ ОБЩЕГО ИМУЩЕСТВА В МНОГОКВ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</si>
  <si>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19 корп. 1
1. РАБОТЫ И УСЛУГИ ПО СОДЕРЖАНИЮ И РЕМОНТУ ОБЩЕГО ИМУЩЕСТВА В МНОГОКВАРТИРНОМ ДОМЕ (МКД)</t>
  </si>
  <si>
    <t>Установка стеклопакетов 1,5 л/кл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</si>
  <si>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21 корп. 1
1. РАБОТЫ И УСЛУГИ ПО СОДЕРЖАНИЮ И РЕМОНТУ ОБЩЕГО ИМУЩЕСТВА В МНОГОКВАРТИРНОМ ДОМЕ (МКД)</t>
  </si>
  <si>
    <t>погм.м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</si>
  <si>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21 корп. 2
1. РАБОТЫ И УСЛУГИ ПО СОДЕРЖАНИЮ И РЕМОНТУ ОБЩЕГО ИМУЩЕСТВА В МНОГОКВАРТИРНОМ ДОМЕ (МКД)</t>
  </si>
  <si>
    <t>Замена и ремонт запорной арматуры систем:ЦО, ХВС, ГВС</t>
  </si>
  <si>
    <t>Аварийновосстановительные работы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</si>
  <si>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25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</si>
  <si>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27 корп.1
1. РАБОТЫ И УСЛУГИ ПО СОДЕРЖАНИЮ И РЕМОНТУ ОБЩЕГО ИМУЩЕСТВА В МНОГОКВАРТИРНОМ ДОМЕ (МКД)</t>
  </si>
  <si>
    <t>Замена и ремонт запорной арматуры систем :ЦО, ХВС, ГВС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</si>
  <si>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29 корп.1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</si>
  <si>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27 корп.2
1. РАБОТЫ И УСЛУГИ ПО СОДЕРЖАНИЮ И РЕМОНТУ ОБЩЕГО ИМУЩЕСТВА В МНОГОКВАРТИРНОМ ДОМЕ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</si>
  <si>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29 корп.2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</si>
  <si>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29 корп. 3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</si>
  <si>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31/29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</si>
  <si>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3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</si>
  <si>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5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</si>
  <si>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9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</si>
  <si>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Сиреневый бульвар д. 16 корп. 3
1. РАБОТЫ И УСЛУГИ ПО СОДЕРЖАНИЮ И РЕМОНТУ ОБЩЕГО ИМУЩЕСТВА В М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</si>
  <si>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27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</si>
  <si>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31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</si>
  <si>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33 корп. 1
1. РАБОТЫ И УСЛУГИ ПО СОДЕРЖАНИЮ И РЕМОНТУ ОБЩЕГО ИМУЩЕСТВА В МНОГОКВАРТИРНОМ ДОМЕ (МКД)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</si>
  <si>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Сантьяго-де- Куба д. 10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</si>
  <si>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Северный д. 8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</si>
  <si>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Северный д. 8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</si>
  <si>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Северный д. 10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</si>
  <si>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Сикейроса д. 6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</si>
  <si>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Сикейроса д. 7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</si>
  <si>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Сикейроса д. 21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</si>
  <si>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Учебный переулок д. 6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</si>
  <si>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Учебный переулок д. 8 корп. 1
1. РАБОТЫ И УСЛУГИ ПО СОДЕРЖАНИЮ И РЕМОНТУ ОБЩЕГО ИМУЩЕСТВА В МНОГОКВАРТИРНОМ ДОМЕ (МКД)
</t>
  </si>
  <si>
    <t xml:space="preserve">  </t>
  </si>
  <si>
    <t xml:space="preserve">
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 Куба д. 6 корп. 1
1. РАБОТЫ И УСЛУГИ ПО СОДЕРЖАНИЮ И РЕМОНТУ ОБЩЕГО ИМУЩЕСТВА В МНОГОКВАРТИРНОМ ДОМЕ (МКД)
</t>
  </si>
  <si>
    <t xml:space="preserve">
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 Куба д. 6 корп. 2
1. РАБОТЫ И УСЛУГИ ПО СОДЕРЖАНИЮ И РЕМОНТУ ОБЩЕГО ИМУЩЕСТВА В МНОГОКВАРТИРНОМ ДОМЕ (МКД)
</t>
  </si>
  <si>
    <t xml:space="preserve">
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 Куба д. 6 корп. 3
1. РАБОТЫ И УСЛУГИ ПО СОДЕРЖАНИЮ И РЕМОНТУ ОБЩЕГО ИМУЩЕСТВА В МНОГОКВАРТИРНОМ ДОМЕ (МКД)
</t>
  </si>
  <si>
    <t>т.пог.м</t>
  </si>
  <si>
    <t xml:space="preserve">
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 Куба д. 8 корп. 1
1. РАБОТЫ И УСЛУГИ ПО СОДЕРЖАНИЮ И РЕМОНТУ ОБЩЕГО ИМУЩЕСТВА В МНОГОКВАРТИРНОМ ДОМЕ (МКД)
</t>
  </si>
  <si>
    <t>Установка металлической двери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</si>
  <si>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Северный д. 16 корп. 1
1. РАБОТЫ И УСЛУГИ ПО СОДЕРЖАНИЮ И РЕМОНТУ ОБЩЕГО ИМУЩЕСТВА В МНОГОКВАРТИРНОМ ДОМЕ (МКД)
</t>
  </si>
  <si>
    <t>Установка металлической двери и решетки</t>
  </si>
  <si>
    <t>Замена и ремонт аппаратов защитыи установочной арматуры</t>
  </si>
  <si>
    <t>Замена и реомнт аппаратов защитыи установочной арматуры</t>
  </si>
  <si>
    <t>Замена и ремонт заппаратов защиты и установочной арматуры</t>
  </si>
  <si>
    <t>Ремонт и замена оконных заполнений (подвал)</t>
  </si>
  <si>
    <t>Замена иремонт аппаратов защиты</t>
  </si>
  <si>
    <t>зЗамена и ремонт запорной арматуры</t>
  </si>
  <si>
    <t>Установка подпорок козырьков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</si>
  <si>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14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</si>
  <si>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9 корп. 2
1. РАБОТЫ И УСЛУГИ ПО СОДЕРЖАНИЮ И РЕМОНТУ ОБЩЕГО ИМУЩЕСТВА В МНОГОКВАРТИРНОМ ДОМЕ (МКД)
</t>
  </si>
  <si>
    <t>Установка стеклопакетов 2,4,7,14,16 л/кл</t>
  </si>
  <si>
    <t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35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</si>
  <si>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39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</si>
  <si>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41
1. РАБОТЫ И УСЛУГИ ПО СОДЕРЖАНИЮ И РЕМОНТУ ОБЩЕГО ИМУЩЕСТВА В МНОГОКВАРТИРНОМ ДОМЕ (МКД)</t>
  </si>
  <si>
    <t>Косметический ремонт л\кл №4</t>
  </si>
  <si>
    <t>Замена и реомнт аппаратов защиты и установочной арматуры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</si>
  <si>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58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</si>
  <si>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58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</si>
  <si>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58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</si>
  <si>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62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</si>
  <si>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Поэтический бульвар д. 8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</si>
  <si>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1/153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</si>
  <si>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</si>
  <si>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5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</si>
  <si>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9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</si>
  <si>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пр.Просвещения д. 23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</si>
  <si>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пр.Просвещения д. 36/141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</si>
  <si>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пр.Просвещения д. 46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</si>
  <si>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Сиреневый бульвар д. 2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</si>
  <si>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Сиреневый бульвар д. 4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</si>
  <si>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Сиреневый бульвар д. 8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</si>
  <si>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Сиреневый бульвар д. 9
1. РАБОТЫ И УСЛУГИ ПО СОДЕРЖАНИЮ И РЕМОНТУ ОБЩЕГО ИМУЩЕСТВА В МНОГОКВАРТИРНОМ ДОМЕ (МКД)
</t>
  </si>
  <si>
    <t xml:space="preserve"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18 корп. 2
1. РАБОТЫ И УСЛУГИ ПО СОДЕРЖАНИЮ И РЕМОНТУ ОБЩЕГО ИМУЩЕСТВА В МНОГОКВАРТИРНОМ ДОМЕ (МКД)
</t>
  </si>
  <si>
    <t xml:space="preserve"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24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</si>
  <si>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24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</si>
  <si>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26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</si>
  <si>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26 корп. 4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</si>
  <si>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30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</si>
  <si>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30 корп. 2
1. РАБОТЫ И УСЛУГИ ПО СОДЕРЖАНИЮ И РЕМОНТУ ОБЩЕГО ИМУЩЕСТВА В МНОГОКВАРТИРНОМ ДОМЕ (МКД)
</t>
  </si>
  <si>
    <t xml:space="preserve"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</si>
  <si>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125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</si>
  <si>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127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</si>
  <si>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129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</si>
  <si>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129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</si>
  <si>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129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</si>
  <si>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143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</si>
  <si>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147 корп. 2
1. РАБОТЫ И УСЛУГИ ПО СОДЕРЖАНИЮ И РЕМОНТУ ОБЩЕГО ИМУЩЕСТВА В МНОГОКВАРТИРНОМ ДОМЕ (МКД)
</t>
  </si>
  <si>
    <t xml:space="preserve"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149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</si>
  <si>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Энгельса д. 151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</si>
  <si>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Энгельса д. 151 корп. 2
1. РАБОТЫ И УСЛУГИ ПО СОДЕРЖАНИЮ И РЕМОНТУ ОБЩЕГО ИМУЩЕСТВА В МНОГОКВАРТИРНОМ ДОМЕ (МКД)
</t>
  </si>
  <si>
    <t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Придорожная ал., д.11
1. РАБОТЫ И УСЛУГИ ПО СОДЕРЖАНИЮ И РЕМОНТУ ОБЩЕГО ИМУЩЕСТВА В МНОГОКВАРТИ</t>
  </si>
  <si>
    <t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Придорожная ал., д.13
1. РАБОТЫ И УСЛУГИ ПО СОДЕРЖАНИЮ И РЕМОНТУ ОБЩЕГО ИМУЩЕСТВА В МНОГОКВАРТИ</t>
  </si>
  <si>
    <t xml:space="preserve">'Отчет об исполнении управляющей организацией договора управления
за период с  01.01.2014 г. по 31.12.2014 г..
Управляющая организация ООО «ЖКС № 2 Выборгского района»
адрес многоквартирного дома: Санкт-Петербург, пр. Художников, д.34/12
1. РАБОТЫ И УСЛУГИ ПО СОДЕРЖАНИЮ И РЕМОНТУ ОБЩЕГО ИМУЩЕСТВА В МНОГОКВАРТИРНОМ ДОМЕ (МКД)
</t>
  </si>
  <si>
    <t>Ремонт кровли</t>
  </si>
  <si>
    <t>Установка газонных ограждений</t>
  </si>
  <si>
    <t>ООО "Пионер-Сервис"</t>
  </si>
  <si>
    <t>ООО "Пионер-Сервис ШУВАЛОВО"</t>
  </si>
  <si>
    <t>ООО "Пионер-Сервис ПАРГОЛОВО"</t>
  </si>
  <si>
    <t>ООО "Пионер-Сервис ЙЕС"</t>
  </si>
  <si>
    <t>Статья доходов</t>
  </si>
  <si>
    <t>Доходы-Расходы</t>
  </si>
  <si>
    <t>Поступления - Оплачено, руб.</t>
  </si>
  <si>
    <t>Начислено собственникам помещений</t>
  </si>
  <si>
    <t>Затраты Управляющей компании</t>
  </si>
  <si>
    <t xml:space="preserve">Оплачено собственниками помещений                                </t>
  </si>
  <si>
    <t>Оплачено Управляющей компанией поставщикам и подрядчикам</t>
  </si>
  <si>
    <t xml:space="preserve"> Жилищные услуги, всего</t>
  </si>
  <si>
    <t>в том числе:</t>
  </si>
  <si>
    <t>Содержание общего имущества в многоквартирном доме (в т.ч. вывоз и утилизация твердых бытовых отходов)</t>
  </si>
  <si>
    <t xml:space="preserve">Текущий ремонт общего имущества  
в многоквартирном доме </t>
  </si>
  <si>
    <t xml:space="preserve">Уборка и санитарно-гигиеническая очистка
земельного участка, входящего в состав общего
имущества
</t>
  </si>
  <si>
    <t>Видеонаблюдение</t>
  </si>
  <si>
    <t>Охрана территории и организация пропускного режима</t>
  </si>
  <si>
    <t>Эксплуатация коллективных (общедомовых) приборов учета используемых энергетических ресурсов  (УУТЭ), обслуживание ИТП</t>
  </si>
  <si>
    <t>Коммунальные услуги, всего</t>
  </si>
  <si>
    <t>Горячее водоснабжение</t>
  </si>
  <si>
    <t>84,48 руб./м3</t>
  </si>
  <si>
    <t xml:space="preserve">Отопление </t>
  </si>
  <si>
    <t>1 408,01 руб./Гкал</t>
  </si>
  <si>
    <t xml:space="preserve">Холодное  водоснабжение </t>
  </si>
  <si>
    <t>21,03 руб./м3</t>
  </si>
  <si>
    <t>Водоотведение и канализование сточных вод</t>
  </si>
  <si>
    <t xml:space="preserve">Эл/энергия  МОП </t>
  </si>
  <si>
    <t xml:space="preserve">Административно-управленческие расходы </t>
  </si>
  <si>
    <t>Услуги  банка по приему денежных средств от населения</t>
  </si>
  <si>
    <t>ИТОГО по жилому дому</t>
  </si>
  <si>
    <t>Прибыль / Убыток Управляющей компании</t>
  </si>
  <si>
    <t>Аварийное обслуживание</t>
  </si>
  <si>
    <t>Содержание и ремонт переговорно-замочного устройства (ПЗУ), (домофона)</t>
  </si>
  <si>
    <t>АППЗ (Содержание и ремонт систем автоматизированной противопожарной защиты)</t>
  </si>
  <si>
    <t>Содержание, текущий ремонт и страхование лифтов</t>
  </si>
  <si>
    <t>Обслуживание системы телевидения , руб/точка</t>
  </si>
  <si>
    <t>Исполнитель услуг, состав работ</t>
  </si>
  <si>
    <t xml:space="preserve"> Основание</t>
  </si>
  <si>
    <r>
      <t xml:space="preserve">ООО "Пионер-Сервис ПАРГОЛОВО" </t>
    </r>
    <r>
      <rPr>
        <i/>
        <sz val="10"/>
        <color theme="1"/>
        <rFont val="Arial"/>
        <family val="2"/>
        <charset val="204"/>
      </rPr>
      <t>(материалы, инструменты для проведения работ; фонд оплаты труда и налоги сантехника, электрика; технический контроль, диспетчерское обслуживание, работы подрядчиков в рамках данной статьи затрат)</t>
    </r>
  </si>
  <si>
    <t xml:space="preserve">Договор Управления </t>
  </si>
  <si>
    <r>
      <t xml:space="preserve">ООО "Кондор+" </t>
    </r>
    <r>
      <rPr>
        <i/>
        <sz val="10"/>
        <color theme="1"/>
        <rFont val="Arial"/>
        <family val="2"/>
        <charset val="204"/>
      </rPr>
      <t>(Вывоз и утилизация ТБО и КГМ)</t>
    </r>
  </si>
  <si>
    <t xml:space="preserve"> Дог. №Д- 01-10-13/330 от 01.11.13 г.</t>
  </si>
  <si>
    <r>
      <t xml:space="preserve">НОУ ДПО  Кварта </t>
    </r>
    <r>
      <rPr>
        <i/>
        <sz val="10"/>
        <color theme="1"/>
        <rFont val="Arial"/>
        <family val="2"/>
        <charset val="204"/>
      </rPr>
      <t>(Профильное обучение персонала на объекте)</t>
    </r>
  </si>
  <si>
    <t>Договор оказания услуг</t>
  </si>
  <si>
    <r>
      <t xml:space="preserve">ООО "Проф-Мастер" </t>
    </r>
    <r>
      <rPr>
        <i/>
        <sz val="10"/>
        <color theme="1"/>
        <rFont val="Arial"/>
        <family val="2"/>
        <charset val="204"/>
      </rPr>
      <t>(Аварийное обслуживание)</t>
    </r>
  </si>
  <si>
    <t>Дог. № ПСП от 01.01.2014 г., Дог. № ПС-1 от 17.06.2013 г.</t>
  </si>
  <si>
    <r>
      <t>ООО "Пионер-Сервис ПАРГОЛОВО"</t>
    </r>
    <r>
      <rPr>
        <i/>
        <sz val="10"/>
        <color theme="1"/>
        <rFont val="Arial"/>
        <family val="2"/>
        <charset val="204"/>
      </rPr>
      <t xml:space="preserve">(материалы, инвентарь для проведения работ; фонд оплаты труда и налоги уборщицы) </t>
    </r>
  </si>
  <si>
    <r>
      <t>ООО "Пионер-Сервис ПАРГОЛОВО"</t>
    </r>
    <r>
      <rPr>
        <i/>
        <sz val="10"/>
        <color theme="1"/>
        <rFont val="Arial"/>
        <family val="2"/>
        <charset val="204"/>
      </rPr>
      <t xml:space="preserve">(материалы, инвентарь для проведения работ; фонд оплаты труда и налоги дворника) </t>
    </r>
  </si>
  <si>
    <t>ООО "Сайлекс"</t>
  </si>
  <si>
    <t xml:space="preserve"> Дог. № 43-Т от 01.09.13 г.</t>
  </si>
  <si>
    <r>
      <t xml:space="preserve">ООО "Пионер-Сервис ПАРГОЛОВО" </t>
    </r>
    <r>
      <rPr>
        <i/>
        <sz val="10"/>
        <color theme="1"/>
        <rFont val="Arial"/>
        <family val="2"/>
        <charset val="204"/>
      </rPr>
      <t>(осуществление технического контроля)</t>
    </r>
  </si>
  <si>
    <t xml:space="preserve">ООО "ПТЦ" </t>
  </si>
  <si>
    <t>Дог. 13/14 от 25.11.2014 г.</t>
  </si>
  <si>
    <r>
      <t>ООО "Пионер-Сервис ПАРГОЛОВО"</t>
    </r>
    <r>
      <rPr>
        <i/>
        <sz val="10"/>
        <color theme="1"/>
        <rFont val="Arial"/>
        <family val="2"/>
        <charset val="204"/>
      </rPr>
      <t>(осуществление технического контроля, частичное выполнение работ)</t>
    </r>
  </si>
  <si>
    <r>
      <t xml:space="preserve">ОТИС Лифт, </t>
    </r>
    <r>
      <rPr>
        <i/>
        <sz val="10"/>
        <color theme="1"/>
        <rFont val="Arial"/>
        <family val="2"/>
        <charset val="204"/>
      </rPr>
      <t xml:space="preserve">  ООО "БЛС" (т/о лифтов) </t>
    </r>
  </si>
  <si>
    <t xml:space="preserve"> Дог. № В70РЕ-007935 от 10.10.2013 г,  Дог. № 48/1 от 27.08.2013 г.</t>
  </si>
  <si>
    <r>
      <t xml:space="preserve"> ЗАО "АИГ" </t>
    </r>
    <r>
      <rPr>
        <i/>
        <sz val="10"/>
        <color theme="1"/>
        <rFont val="Arial"/>
        <family val="2"/>
        <charset val="204"/>
      </rPr>
      <t>(Страхование лифтов)</t>
    </r>
  </si>
  <si>
    <r>
      <t>ООО "Пионер-Сервис ПАРГОЛОВО"</t>
    </r>
    <r>
      <rPr>
        <i/>
        <sz val="10"/>
        <color theme="1"/>
        <rFont val="Arial"/>
        <family val="2"/>
        <charset val="204"/>
      </rPr>
      <t>(осуществление технического контроля)</t>
    </r>
  </si>
  <si>
    <r>
      <t>ООО "Пионер-Сервис ПАРГОЛОВО"</t>
    </r>
    <r>
      <rPr>
        <i/>
        <sz val="10"/>
        <color theme="1"/>
        <rFont val="Arial"/>
        <family val="2"/>
        <charset val="204"/>
      </rPr>
      <t xml:space="preserve">(Консъержи), Охранная организация "Карат Сервис" (охрана, тревожные кнопки) </t>
    </r>
  </si>
  <si>
    <t xml:space="preserve">Договор Управления, Дог. № КД/324 от 01.07.2013 </t>
  </si>
  <si>
    <t>ОАО "Теликс"</t>
  </si>
  <si>
    <t>Дог. № ТП-01/08-13 от 01.08.2013 г.</t>
  </si>
  <si>
    <t>ООО "Квант  СПб", ООО "ПИОНЕР"</t>
  </si>
  <si>
    <t>Соглашение №2 от 31.07.2013 г.</t>
  </si>
  <si>
    <t xml:space="preserve">            ООО "Пионер-Инвест"; ГУП "ТЭК СПБ"</t>
  </si>
  <si>
    <t xml:space="preserve">Соглашение о возмещении затрат от 01.08.13г. №4/2013-ПСШ; Договор теплоснабжения от 01.10.12г. </t>
  </si>
  <si>
    <t>ООО "Пионер-Инвест"; ГУП "ВОДОКАНАЛ СПБ"</t>
  </si>
  <si>
    <t xml:space="preserve">Соглашение о возмещении затрат от 01.08.13г. №4/2013-ПСШ; </t>
  </si>
  <si>
    <t>2,49 руб./кВт-ч; 1,50 руб./кВт-ч</t>
  </si>
  <si>
    <t>ОАО "ПСК"</t>
  </si>
  <si>
    <t>Соглашение от 31.07.13г. №1 ; Договор электроснабжения от 15.08.12г. (ДС №2 от 19.09.12г.)</t>
  </si>
  <si>
    <r>
      <t xml:space="preserve">ООО "Пионер-Сервис ПАРГОЛОВО"  </t>
    </r>
    <r>
      <rPr>
        <i/>
        <sz val="9"/>
        <color theme="1"/>
        <rFont val="Arial"/>
        <family val="2"/>
        <charset val="204"/>
      </rPr>
      <t>(Штатное расписание; Договор банковского счета; Договоры на поддержку Veb-сайта, программы начисления ЖКУ и других программ; Договоры на предоставление услуг телефонной связи и интернета; Оплата счетов на поставку оборудования и расходных материалов и предоставления услуг)</t>
    </r>
  </si>
  <si>
    <t xml:space="preserve">ПАО "БАНК САНКТ ПЕТЕРБУРГ";   </t>
  </si>
  <si>
    <t xml:space="preserve">Договор приема платежей от населения </t>
  </si>
  <si>
    <t xml:space="preserve">Прочие услуги </t>
  </si>
  <si>
    <r>
      <t>жилой дом:</t>
    </r>
    <r>
      <rPr>
        <b/>
        <sz val="10"/>
        <color theme="1"/>
        <rFont val="Arial"/>
        <family val="2"/>
        <charset val="204"/>
      </rPr>
      <t xml:space="preserve"> Выборгское шоссе, дом 17 корпус 3</t>
    </r>
  </si>
  <si>
    <t>о доходах - расходах по управленческому учету ООО «ПИОНЕР-СЕРВИС»  за 2014 год</t>
  </si>
  <si>
    <r>
      <t xml:space="preserve">ООО "Пионер-Сервис"  </t>
    </r>
    <r>
      <rPr>
        <i/>
        <sz val="9"/>
        <color theme="1"/>
        <rFont val="Arial"/>
        <family val="2"/>
        <charset val="204"/>
      </rPr>
      <t>(Штатное расписание; Договор банковского счета; Договоры на поддержку Veb-сайта, программы начисления ЖКУ и других программ; Договоры на предоставление услуг телефонной связи и интернета; Оплата счетов на поставку оборудования и расходных материалов и предоставления услуг)</t>
    </r>
  </si>
  <si>
    <r>
      <t>жилой дом:</t>
    </r>
    <r>
      <rPr>
        <b/>
        <sz val="10"/>
        <color theme="1"/>
        <rFont val="Arial"/>
        <family val="2"/>
        <charset val="204"/>
      </rPr>
      <t xml:space="preserve"> Выборгское шоссе, дом 17 корпус 4</t>
    </r>
  </si>
  <si>
    <t>Остаток денежных средств на начало периода</t>
  </si>
  <si>
    <t>Остаток денежных средств на конец периода</t>
  </si>
  <si>
    <t>Объем потребления коммунальных ресурсов</t>
  </si>
  <si>
    <r>
      <t>Задолженность собственников за предоставленные коммунальные услуги</t>
    </r>
    <r>
      <rPr>
        <sz val="10"/>
        <color rgb="FF000000"/>
        <rFont val="Arial"/>
        <family val="2"/>
        <charset val="204"/>
      </rPr>
      <t xml:space="preserve"> (на начало периода)</t>
    </r>
  </si>
  <si>
    <t>ИНФОРМАЦИЯ</t>
  </si>
  <si>
    <t>Задолженность управляющей компании за предоставленные коммунальные ресурсы</t>
  </si>
  <si>
    <r>
      <t>Задолженность собственников за предоставленные коммунальные услуги</t>
    </r>
    <r>
      <rPr>
        <sz val="10"/>
        <color rgb="FF000000"/>
        <rFont val="Arial"/>
        <family val="2"/>
        <charset val="204"/>
      </rPr>
      <t xml:space="preserve"> (на конец периода)</t>
    </r>
  </si>
  <si>
    <r>
      <t>жилой дом:</t>
    </r>
    <r>
      <rPr>
        <b/>
        <sz val="10"/>
        <color theme="1"/>
        <rFont val="Arial"/>
        <family val="2"/>
        <charset val="204"/>
      </rPr>
      <t xml:space="preserve"> ул. Комсомола, дом 14, корпус 2</t>
    </r>
  </si>
  <si>
    <r>
      <t xml:space="preserve">ООО "Пионер-Сервис" </t>
    </r>
    <r>
      <rPr>
        <i/>
        <sz val="10"/>
        <color theme="1"/>
        <rFont val="Arial"/>
        <family val="2"/>
        <charset val="204"/>
      </rPr>
      <t>(материалы, инструменты для проведения работ; фонд оплаты труда и налоги сантехника, электрика; технический контроль, диспетчерское обслуживание, работы подрядчиков в рамках данной статьи затрат)</t>
    </r>
  </si>
  <si>
    <t xml:space="preserve"> Дог. №Д- 01-10-/318 от 01.11.13 г.</t>
  </si>
  <si>
    <t xml:space="preserve">ООО "Пионер-Сервис" </t>
  </si>
  <si>
    <r>
      <t xml:space="preserve">ООО "Пионер-Сервис" </t>
    </r>
    <r>
      <rPr>
        <i/>
        <sz val="10"/>
        <color theme="1"/>
        <rFont val="Arial"/>
        <family val="2"/>
        <charset val="204"/>
      </rPr>
      <t xml:space="preserve">(материалы, инвентарь для проведения работ; фонд оплаты труда и налоги уборщицы) </t>
    </r>
  </si>
  <si>
    <r>
      <t xml:space="preserve">ООО "Пионер-Сервис" </t>
    </r>
    <r>
      <rPr>
        <i/>
        <sz val="10"/>
        <color theme="1"/>
        <rFont val="Arial"/>
        <family val="2"/>
        <charset val="204"/>
      </rPr>
      <t xml:space="preserve">(материалы, инвентарь для проведения работ; фонд оплаты труда и налоги дворника) </t>
    </r>
  </si>
  <si>
    <t xml:space="preserve"> Дог. № 25-Т от 01.12.11 г.</t>
  </si>
  <si>
    <r>
      <t xml:space="preserve">ООО "Пионер-Сервис" </t>
    </r>
    <r>
      <rPr>
        <i/>
        <sz val="10"/>
        <color theme="1"/>
        <rFont val="Arial"/>
        <family val="2"/>
        <charset val="204"/>
      </rPr>
      <t>(осуществление технического контроля)</t>
    </r>
  </si>
  <si>
    <t xml:space="preserve"> Дог. № 26-Т от 01.12.11 г.</t>
  </si>
  <si>
    <t xml:space="preserve">ООО "ПРОФИНВЕСТ" </t>
  </si>
  <si>
    <t xml:space="preserve"> Дог. б/н от 02.10.2014 г.</t>
  </si>
  <si>
    <r>
      <t xml:space="preserve">ООО "Пионер-Сервис" </t>
    </r>
    <r>
      <rPr>
        <i/>
        <sz val="10"/>
        <color theme="1"/>
        <rFont val="Arial"/>
        <family val="2"/>
        <charset val="204"/>
      </rPr>
      <t>(осуществление технического контроля, частичное выполнение работ)</t>
    </r>
  </si>
  <si>
    <r>
      <t xml:space="preserve">ОТИС Лифт, </t>
    </r>
    <r>
      <rPr>
        <i/>
        <sz val="10"/>
        <color theme="1"/>
        <rFont val="Arial"/>
        <family val="2"/>
        <charset val="204"/>
      </rPr>
      <t xml:space="preserve"> (т/о лифтов)</t>
    </r>
  </si>
  <si>
    <t xml:space="preserve"> Дог. № В70РЕ-003440 от 12.02.2010 г</t>
  </si>
  <si>
    <t xml:space="preserve">ЧОО " СаВаСПб" </t>
  </si>
  <si>
    <t>Договор № 01\14 от 01.10.14</t>
  </si>
  <si>
    <r>
      <t xml:space="preserve">Охранная организация "Карат Сервис" </t>
    </r>
    <r>
      <rPr>
        <i/>
        <sz val="11"/>
        <color theme="1"/>
        <rFont val="Calibri"/>
        <family val="2"/>
        <charset val="204"/>
        <scheme val="minor"/>
      </rPr>
      <t/>
    </r>
  </si>
  <si>
    <t xml:space="preserve">  Дог. № КД/324 от 01.07.2013</t>
  </si>
  <si>
    <r>
      <t xml:space="preserve">ООО "Пионер-Сервис" </t>
    </r>
    <r>
      <rPr>
        <i/>
        <sz val="10"/>
        <color theme="1"/>
        <rFont val="Arial"/>
        <family val="2"/>
        <charset val="204"/>
      </rPr>
      <t>(Консъержи)</t>
    </r>
  </si>
  <si>
    <t>ОАО "Ростелеком"</t>
  </si>
  <si>
    <t xml:space="preserve"> Дог. № А-2-3/04-5-30963 от 23.11.2011 г</t>
  </si>
  <si>
    <t>ООО "Квант  СПб"</t>
  </si>
  <si>
    <r>
      <t xml:space="preserve">Дог. № ТЦ-12/12 от 01.05.2012 г., Сч. № 2704  от 17.09.2014 г </t>
    </r>
    <r>
      <rPr>
        <i/>
        <sz val="10"/>
        <color theme="1"/>
        <rFont val="Arial"/>
        <family val="2"/>
        <charset val="204"/>
      </rPr>
      <t>(проверка датчиков давления)</t>
    </r>
  </si>
  <si>
    <t xml:space="preserve">            ОАО "ТГК-1"</t>
  </si>
  <si>
    <t>Договор теплоснабжения от 01.04.12г. №21727; от 01.09.13 №8427</t>
  </si>
  <si>
    <t>ГУП "Водоканал СПб"</t>
  </si>
  <si>
    <t>Договор от 19.09.11г. №10-57074-ЖФ-ВС; от 08.06.12г. №10-593351-ЖФ-ВО</t>
  </si>
  <si>
    <t xml:space="preserve">Договор электроснабжения от 11.03.09г. № 34164 </t>
  </si>
  <si>
    <t xml:space="preserve">ЗАО "ЭКСИ-банк";   </t>
  </si>
  <si>
    <r>
      <t xml:space="preserve">Тариф 2014 г, руб./кв.м (КВАРТИРЫ), </t>
    </r>
    <r>
      <rPr>
        <sz val="10"/>
        <color rgb="FF000000"/>
        <rFont val="Arial"/>
        <family val="2"/>
        <charset val="204"/>
      </rPr>
      <t>Протокол решения собственников от 05.09.14 г.</t>
    </r>
  </si>
  <si>
    <r>
      <t xml:space="preserve">Тариф 2014 г, руб./кв.м (КВАРТИРЫ), </t>
    </r>
    <r>
      <rPr>
        <sz val="10"/>
        <color rgb="FF000000"/>
        <rFont val="Arial"/>
        <family val="2"/>
        <charset val="204"/>
      </rPr>
      <t>Протокол решения собственников от 25.06.14 г.</t>
    </r>
  </si>
  <si>
    <t xml:space="preserve">Остаток денежных средств на начало периода - </t>
  </si>
  <si>
    <t xml:space="preserve">Остаток денежных средств на конец периода - </t>
  </si>
  <si>
    <r>
      <t xml:space="preserve">Тариф 2014 г, руб./кв.м (КВАРТИРЫ), </t>
    </r>
    <r>
      <rPr>
        <sz val="10"/>
        <color rgb="FF000000"/>
        <rFont val="Arial"/>
        <family val="2"/>
        <charset val="204"/>
      </rPr>
      <t>Протокол решения собственников от 10.05.14 г.</t>
    </r>
  </si>
  <si>
    <t>о доходах - расходах по управленческому учету ООО «Пионер-Сервис ПАРГОЛОВО»  за 2014 год</t>
  </si>
  <si>
    <t>Адрес</t>
  </si>
  <si>
    <t>Информация о наличии претензий по качеству выполненных работ (оказанных услуг). Сумма произведенного перерасчета</t>
  </si>
  <si>
    <t>ул. Комсомола, 14, корп.2</t>
  </si>
  <si>
    <t>Выполненные перерасчеты</t>
  </si>
  <si>
    <t>Перерасчеты не осуществлялись вследствии отсутствия претензий</t>
  </si>
  <si>
    <t>Выборгское шоссе, дом 17 корпус 4</t>
  </si>
  <si>
    <t>Выборгское шоссе, дом 17 корпус 3</t>
  </si>
  <si>
    <t>№</t>
  </si>
  <si>
    <t>п/п</t>
  </si>
  <si>
    <t>Наименование параметра</t>
  </si>
  <si>
    <t>Значение</t>
  </si>
  <si>
    <t>2014 год</t>
  </si>
  <si>
    <t>1.</t>
  </si>
  <si>
    <t>Дата заполнения/внесения изменений</t>
  </si>
  <si>
    <t>2.</t>
  </si>
  <si>
    <t>Реквизиты протокола общего собрания собственников помещений (дата, номер)</t>
  </si>
  <si>
    <t>Протокол общего собрания собственников помещений в многоквартирном доме по адресу пр. Королева, 21, корп. 1 от 18.03.2014 в очной форме.</t>
  </si>
  <si>
    <t>3.</t>
  </si>
  <si>
    <t>Протокол общего собрания собственников помещений, содержащий результат (решение) собрания</t>
  </si>
  <si>
    <t xml:space="preserve">Собрание не состоялось вследствие отсутствия кворума. </t>
  </si>
  <si>
    <t>4.</t>
  </si>
  <si>
    <t>Протокол общего собрания собственников помещений в многоквартирном доме по адресу пр. Королева, 21, корп. 1 от 08.06.2014 в заочной форме</t>
  </si>
  <si>
    <t>5.</t>
  </si>
  <si>
    <t xml:space="preserve">Протокол общего собрания собственников помещений, содержащий результат (решение) собрания </t>
  </si>
  <si>
    <t>6.</t>
  </si>
  <si>
    <t>Протокол общего собрания собственников помещений в многоквартирном доме по адресу ул. Комсомола, 14, корп. 2 от 17.03.2014 в очной форме</t>
  </si>
  <si>
    <t>7.</t>
  </si>
  <si>
    <t>Собрание не состоялось вследствие отсутствия кворума.</t>
  </si>
  <si>
    <t>8.</t>
  </si>
  <si>
    <t>Протокол общего собрания собственников помещений в многоквартирном доме по адресу ул. Комсомола, 14, корп. 2 от 10.05.2014 в заочной форме</t>
  </si>
  <si>
    <t>9.</t>
  </si>
  <si>
    <t>2015 год</t>
  </si>
  <si>
    <t>10.</t>
  </si>
  <si>
    <t>Протокол общего собрания собственников помещений в многоквартирном доме по адресу пр. Королева, 21, корп. 1 от 20.03.2015, проведенного в очной форме</t>
  </si>
  <si>
    <t>11.</t>
  </si>
  <si>
    <t>12.</t>
  </si>
  <si>
    <t>Протокол общего собрания собственников помещений в многоквартирном доме по адресу пр. Королева, 21, корп. 1, проведенного в заочной форме</t>
  </si>
  <si>
    <t>13.</t>
  </si>
  <si>
    <t>Собрание проводится с 05.04.2015 по 25.05.2015г.</t>
  </si>
  <si>
    <t>ООО "ПИОНЕР-СЕРВИС"</t>
  </si>
  <si>
    <t>Протокол общего собрания собственников помещений в многоквартирном доме по адресу пр.Просвещения, 15 от 18.03.2015 в очной форме.</t>
  </si>
  <si>
    <t>Протокол общего собрания собственников помещений в многоквартирном доме по адресу пр. Просвещения, 15, проведенного в заочной форме</t>
  </si>
  <si>
    <t>Протокол общего собрания собственников помещений в многоквартирном доме по адресу Выборгское шоссе, 17, корп. 1, проведенного в очной форме, от 21.03.2014.</t>
  </si>
  <si>
    <t>Протокол общего собрания собственников помещений в многоквартирном доме по адресу Выборгское шоссе, 17, корп.1 в заочной форме</t>
  </si>
  <si>
    <t>Протокол общего собрания собственников помещений в многоквартирном доме по адресу Выборгское шоссе, 17, корп. 1 от 17.03.15 проведенного в очной форме</t>
  </si>
  <si>
    <t>Протокол общего собрания собственников помещений в многоквартирном доме по адресуВыборгское шоссе, 17, корп. 1, проведенного в заочной форме</t>
  </si>
  <si>
    <t>Протокол общего собрания собственников помещений в многоквартирном доме по адресу Выборгское шоссе, 17, корп. 2, 3, 4, проведенного в очной форме, от 21.03.2014.</t>
  </si>
  <si>
    <t>Протокол общего собрания собственников помещений в многоквартирном доме по адресу Выборгское шоссе, 17, корп. 2, 3, 4 в заочной форме</t>
  </si>
  <si>
    <t>Протокол общего собрания собственников помещений в многоквартирном доме по адресу Выборгское шоссе, 17, корп. 2, 3, 4, проведенного в заочной форме</t>
  </si>
  <si>
    <t>Протокол общего собрания собственников помещений в многоквартирном доме по адресу ул. Комсомола, 14, корп.1, проведенного в заочной форме</t>
  </si>
  <si>
    <t>Собрание проводится с 01.04.2015 по 30.04.2015г.</t>
  </si>
  <si>
    <t>Протокол общего собрания собственников помещений в многоквартирном доме по адресу ул. Комсомола, 14, корп.2, проведенного в очной форме 05.03.2015г.</t>
  </si>
  <si>
    <t>Собрание проводится с 01.04 по 20.07.2015г.</t>
  </si>
  <si>
    <t>http://pioneerservice.spb.ru/upload/iblock/bcf/bcf89518de8811576d7fb94f9b0b3b24.pdf</t>
  </si>
  <si>
    <t>http://pioneerservice.spb.ru/upload/iblock/fa6/fa616f42e3448328d45c57423f971eaf.pdf</t>
  </si>
  <si>
    <t>Протокол, Выборгское шоссе, 17, корп. 2: http://pioneerservice.spb.ru/upload/iblock/fc6/fc682f2378ba5cc4f5de27b4decce2ac.pdf</t>
  </si>
  <si>
    <t>Протокол, Выборгское шоссе, 17, корп. 3: http://pioneerservice.spb.ru/upload/iblock/e6f/e6f136796c6509c1d06880a68b6d15e3.pdf</t>
  </si>
  <si>
    <t>Протокол, Выборгское шоссе, 17, корп. 4. http://pioneerservice.spb.ru/upload/iblock/532/5321cabf776ae202dd0e5166edd13b82.pdf</t>
  </si>
  <si>
    <t>Собрание проводится с 01.04.2015г. по 20.06.2015г.</t>
  </si>
  <si>
    <t>Протокол общего собрания собственников помещений в многоквартирном доме по адресу Выборгское шоссе, 17, корп. 1 от 10.03.15г. проведенного в очной форме</t>
  </si>
  <si>
    <t>Собрание проводится с 01.04.2015г. по 30.06.2015г.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</si>
</sst>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_р_."/>
    <numFmt numFmtId="165" formatCode="#,##0.00&quot;р.&quot;"/>
    <numFmt numFmtId="166" formatCode="#,##0.00_р_.;[Red]#,##0.00_р_."/>
    <numFmt numFmtId="167" formatCode="0.00;[Red]0.00"/>
    <numFmt numFmtId="168" formatCode="0.000"/>
    <numFmt numFmtId="169" formatCode="#,##0.00_ ;[Red]\-#,##0.00\ "/>
    <numFmt numFmtId="170" formatCode="0.0%"/>
    <numFmt numFmtId="171" formatCode="#,##0.00_ ;\-#,##0.00\ "/>
  </numFmts>
  <fonts count="50" x14ac:knownFonts="1">
    <font>
      <sz val="10"/>
      <name val="Arial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</font>
    <font>
      <u/>
      <sz val="10"/>
      <color indexed="12"/>
      <name val="Verdana"/>
      <family val="2"/>
      <charset val="204"/>
    </font>
    <font>
      <sz val="10"/>
      <name val="Verdana"/>
      <family val="2"/>
      <charset val="204"/>
    </font>
    <font>
      <sz val="10"/>
      <color indexed="8"/>
      <name val="Verdana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12"/>
      <name val="Verdana"/>
      <family val="2"/>
      <charset val="204"/>
    </font>
    <font>
      <sz val="12"/>
      <name val="Verdana"/>
      <family val="2"/>
      <charset val="204"/>
    </font>
    <font>
      <u/>
      <sz val="12"/>
      <color indexed="12"/>
      <name val="Verdana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1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0"/>
      <color theme="0"/>
      <name val="Verdana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" fillId="0" borderId="0"/>
    <xf numFmtId="0" fontId="32" fillId="0" borderId="0"/>
    <xf numFmtId="0" fontId="26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</cellStyleXfs>
  <cellXfs count="392">
    <xf numFmtId="0" fontId="0" fillId="0" borderId="0" xfId="0"/>
    <xf numFmtId="0" fontId="22" fillId="0" borderId="0" xfId="28" applyFont="1" applyAlignment="1" applyProtection="1">
      <alignment horizontal="left"/>
    </xf>
    <xf numFmtId="0" fontId="22" fillId="0" borderId="0" xfId="28" applyFont="1" applyAlignment="1" applyProtection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2" fontId="23" fillId="0" borderId="10" xfId="0" applyNumberFormat="1" applyFont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center" vertical="center" wrapText="1"/>
    </xf>
    <xf numFmtId="2" fontId="23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0" xfId="0" applyFont="1" applyAlignment="1">
      <alignment wrapText="1"/>
    </xf>
    <xf numFmtId="3" fontId="23" fillId="0" borderId="12" xfId="40" applyNumberFormat="1" applyFont="1" applyBorder="1" applyAlignment="1">
      <alignment horizontal="center" vertical="center" wrapText="1"/>
    </xf>
    <xf numFmtId="0" fontId="23" fillId="0" borderId="10" xfId="40" applyFont="1" applyBorder="1" applyAlignment="1">
      <alignment horizontal="left" vertical="top" wrapText="1"/>
    </xf>
    <xf numFmtId="0" fontId="23" fillId="0" borderId="10" xfId="40" applyFont="1" applyBorder="1" applyAlignment="1">
      <alignment vertical="top" wrapText="1"/>
    </xf>
    <xf numFmtId="0" fontId="23" fillId="0" borderId="10" xfId="42" applyFont="1" applyBorder="1" applyAlignment="1">
      <alignment vertical="top" wrapText="1"/>
    </xf>
    <xf numFmtId="2" fontId="23" fillId="0" borderId="10" xfId="0" applyNumberFormat="1" applyFont="1" applyFill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4" fontId="23" fillId="0" borderId="13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2" fontId="23" fillId="0" borderId="0" xfId="0" applyNumberFormat="1" applyFont="1" applyAlignment="1">
      <alignment wrapText="1"/>
    </xf>
    <xf numFmtId="0" fontId="23" fillId="0" borderId="10" xfId="0" quotePrefix="1" applyFont="1" applyBorder="1" applyAlignment="1">
      <alignment horizontal="left" vertical="top" wrapText="1"/>
    </xf>
    <xf numFmtId="0" fontId="23" fillId="0" borderId="10" xfId="0" quotePrefix="1" applyFont="1" applyBorder="1" applyAlignment="1">
      <alignment horizontal="left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166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 shrinkToFit="1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40" applyFont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2" fontId="23" fillId="0" borderId="10" xfId="0" applyNumberFormat="1" applyFont="1" applyBorder="1" applyAlignment="1">
      <alignment horizontal="center" vertical="center" wrapText="1" shrinkToFit="1"/>
    </xf>
    <xf numFmtId="164" fontId="23" fillId="0" borderId="10" xfId="0" applyNumberFormat="1" applyFont="1" applyBorder="1" applyAlignment="1">
      <alignment horizontal="center" vertical="center" wrapText="1" shrinkToFit="1"/>
    </xf>
    <xf numFmtId="0" fontId="23" fillId="0" borderId="10" xfId="0" quotePrefix="1" applyFont="1" applyBorder="1" applyAlignment="1">
      <alignment horizontal="left"/>
    </xf>
    <xf numFmtId="0" fontId="23" fillId="0" borderId="10" xfId="0" applyFont="1" applyBorder="1" applyAlignment="1">
      <alignment wrapText="1" shrinkToFit="1"/>
    </xf>
    <xf numFmtId="167" fontId="23" fillId="0" borderId="10" xfId="0" applyNumberFormat="1" applyFont="1" applyBorder="1" applyAlignment="1">
      <alignment horizontal="center" vertical="center" wrapText="1"/>
    </xf>
    <xf numFmtId="0" fontId="24" fillId="0" borderId="10" xfId="44" applyFont="1" applyFill="1" applyBorder="1" applyAlignment="1">
      <alignment horizontal="center" vertical="center" wrapText="1"/>
    </xf>
    <xf numFmtId="2" fontId="24" fillId="0" borderId="10" xfId="44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/>
    </xf>
    <xf numFmtId="0" fontId="23" fillId="0" borderId="10" xfId="0" applyFont="1" applyFill="1" applyBorder="1" applyAlignment="1">
      <alignment horizontal="center" wrapText="1"/>
    </xf>
    <xf numFmtId="166" fontId="23" fillId="0" borderId="10" xfId="0" applyNumberFormat="1" applyFont="1" applyBorder="1" applyAlignment="1">
      <alignment horizontal="center" vertical="center"/>
    </xf>
    <xf numFmtId="2" fontId="23" fillId="0" borderId="10" xfId="0" applyNumberFormat="1" applyFont="1" applyBorder="1"/>
    <xf numFmtId="0" fontId="23" fillId="0" borderId="10" xfId="0" quotePrefix="1" applyFont="1" applyBorder="1" applyAlignment="1">
      <alignment horizontal="left" vertical="center"/>
    </xf>
    <xf numFmtId="164" fontId="24" fillId="0" borderId="10" xfId="44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Alignment="1"/>
    <xf numFmtId="0" fontId="28" fillId="0" borderId="0" xfId="0" applyFont="1"/>
    <xf numFmtId="0" fontId="29" fillId="0" borderId="0" xfId="0" applyFont="1"/>
    <xf numFmtId="0" fontId="29" fillId="0" borderId="0" xfId="0" applyFont="1" applyFill="1"/>
    <xf numFmtId="0" fontId="28" fillId="0" borderId="0" xfId="0" applyFont="1" applyFill="1"/>
    <xf numFmtId="0" fontId="30" fillId="0" borderId="0" xfId="28" applyFont="1" applyAlignment="1" applyProtection="1">
      <alignment horizontal="left"/>
    </xf>
    <xf numFmtId="0" fontId="30" fillId="0" borderId="0" xfId="30" applyFont="1" applyAlignment="1" applyProtection="1">
      <alignment horizontal="left"/>
    </xf>
    <xf numFmtId="0" fontId="23" fillId="0" borderId="10" xfId="41" applyFont="1" applyBorder="1" applyAlignment="1">
      <alignment horizontal="left" vertical="top" wrapText="1"/>
    </xf>
    <xf numFmtId="0" fontId="24" fillId="0" borderId="10" xfId="0" applyFont="1" applyBorder="1" applyAlignment="1">
      <alignment horizontal="left" wrapText="1"/>
    </xf>
    <xf numFmtId="0" fontId="23" fillId="0" borderId="10" xfId="0" quotePrefix="1" applyFont="1" applyBorder="1" applyAlignment="1">
      <alignment horizontal="center"/>
    </xf>
    <xf numFmtId="0" fontId="23" fillId="0" borderId="10" xfId="0" quotePrefix="1" applyFont="1" applyBorder="1" applyAlignment="1">
      <alignment horizontal="left" wrapText="1"/>
    </xf>
    <xf numFmtId="0" fontId="23" fillId="0" borderId="0" xfId="0" quotePrefix="1" applyFont="1" applyBorder="1" applyAlignment="1">
      <alignment horizontal="left" vertical="center" wrapText="1"/>
    </xf>
    <xf numFmtId="2" fontId="23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center"/>
    </xf>
    <xf numFmtId="164" fontId="23" fillId="0" borderId="0" xfId="0" applyNumberFormat="1" applyFont="1"/>
    <xf numFmtId="166" fontId="23" fillId="0" borderId="0" xfId="0" applyNumberFormat="1" applyFont="1"/>
    <xf numFmtId="4" fontId="23" fillId="0" borderId="10" xfId="0" applyNumberFormat="1" applyFont="1" applyBorder="1" applyAlignment="1">
      <alignment horizontal="center" vertical="center" wrapText="1"/>
    </xf>
    <xf numFmtId="167" fontId="23" fillId="0" borderId="0" xfId="0" applyNumberFormat="1" applyFont="1"/>
    <xf numFmtId="2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 vertical="center"/>
    </xf>
    <xf numFmtId="2" fontId="23" fillId="0" borderId="0" xfId="0" applyNumberFormat="1" applyFont="1" applyBorder="1" applyAlignment="1">
      <alignment horizontal="center"/>
    </xf>
    <xf numFmtId="2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/>
    </xf>
    <xf numFmtId="4" fontId="23" fillId="0" borderId="10" xfId="0" applyNumberFormat="1" applyFont="1" applyBorder="1" applyAlignment="1">
      <alignment horizontal="center" vertical="center" wrapText="1" shrinkToFit="1"/>
    </xf>
    <xf numFmtId="164" fontId="23" fillId="0" borderId="0" xfId="0" applyNumberFormat="1" applyFont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/>
    </xf>
    <xf numFmtId="2" fontId="23" fillId="0" borderId="12" xfId="0" applyNumberFormat="1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 vertical="center" wrapText="1"/>
    </xf>
    <xf numFmtId="165" fontId="23" fillId="0" borderId="10" xfId="0" applyNumberFormat="1" applyFont="1" applyBorder="1" applyAlignment="1">
      <alignment horizontal="center" vertical="center"/>
    </xf>
    <xf numFmtId="164" fontId="23" fillId="0" borderId="15" xfId="0" applyNumberFormat="1" applyFont="1" applyBorder="1" applyAlignment="1">
      <alignment horizontal="center" vertical="center" wrapText="1"/>
    </xf>
    <xf numFmtId="164" fontId="23" fillId="0" borderId="12" xfId="40" applyNumberFormat="1" applyFont="1" applyBorder="1" applyAlignment="1">
      <alignment horizontal="center" vertical="center" wrapText="1"/>
    </xf>
    <xf numFmtId="164" fontId="23" fillId="0" borderId="13" xfId="40" applyNumberFormat="1" applyFont="1" applyBorder="1" applyAlignment="1">
      <alignment horizontal="center" vertical="center" wrapText="1"/>
    </xf>
    <xf numFmtId="0" fontId="28" fillId="0" borderId="0" xfId="0" quotePrefix="1" applyFont="1" applyFill="1" applyAlignment="1">
      <alignment horizontal="left"/>
    </xf>
    <xf numFmtId="0" fontId="30" fillId="0" borderId="0" xfId="28" applyFont="1" applyFill="1" applyAlignment="1" applyProtection="1">
      <alignment horizontal="left"/>
    </xf>
    <xf numFmtId="0" fontId="0" fillId="0" borderId="0" xfId="0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2" xfId="0" applyFont="1" applyBorder="1" applyAlignment="1">
      <alignment wrapText="1"/>
    </xf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vertical="center"/>
    </xf>
    <xf numFmtId="2" fontId="23" fillId="0" borderId="12" xfId="0" applyNumberFormat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Border="1"/>
    <xf numFmtId="0" fontId="23" fillId="0" borderId="0" xfId="0" applyFont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/>
    </xf>
    <xf numFmtId="2" fontId="23" fillId="24" borderId="1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wrapText="1"/>
    </xf>
    <xf numFmtId="0" fontId="31" fillId="0" borderId="10" xfId="0" applyFont="1" applyFill="1" applyBorder="1"/>
    <xf numFmtId="0" fontId="23" fillId="0" borderId="0" xfId="40" quotePrefix="1" applyFont="1" applyBorder="1" applyAlignment="1">
      <alignment horizontal="left" wrapText="1"/>
    </xf>
    <xf numFmtId="1" fontId="23" fillId="0" borderId="10" xfId="0" applyNumberFormat="1" applyFont="1" applyBorder="1" applyAlignment="1">
      <alignment horizontal="center"/>
    </xf>
    <xf numFmtId="1" fontId="23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/>
    </xf>
    <xf numFmtId="0" fontId="23" fillId="0" borderId="12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wrapText="1"/>
    </xf>
    <xf numFmtId="0" fontId="23" fillId="0" borderId="0" xfId="42" applyFont="1" applyBorder="1" applyAlignment="1">
      <alignment vertical="top" wrapText="1"/>
    </xf>
    <xf numFmtId="164" fontId="23" fillId="0" borderId="0" xfId="0" applyNumberFormat="1" applyFont="1" applyBorder="1" applyAlignment="1">
      <alignment horizontal="center" vertical="center"/>
    </xf>
    <xf numFmtId="0" fontId="23" fillId="0" borderId="10" xfId="42" applyFont="1" applyBorder="1" applyAlignment="1">
      <alignment horizontal="left" vertical="top" wrapText="1"/>
    </xf>
    <xf numFmtId="0" fontId="23" fillId="0" borderId="0" xfId="40" quotePrefix="1" applyFont="1" applyBorder="1" applyAlignment="1">
      <alignment horizontal="left" vertical="top" wrapText="1"/>
    </xf>
    <xf numFmtId="2" fontId="23" fillId="0" borderId="0" xfId="0" applyNumberFormat="1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wrapText="1"/>
    </xf>
    <xf numFmtId="0" fontId="23" fillId="0" borderId="10" xfId="40" applyFont="1" applyBorder="1" applyAlignment="1">
      <alignment horizontal="left" wrapText="1"/>
    </xf>
    <xf numFmtId="0" fontId="23" fillId="0" borderId="10" xfId="40" quotePrefix="1" applyFont="1" applyBorder="1" applyAlignment="1">
      <alignment horizontal="left" vertical="top" wrapText="1"/>
    </xf>
    <xf numFmtId="0" fontId="23" fillId="0" borderId="10" xfId="40" quotePrefix="1" applyFont="1" applyBorder="1" applyAlignment="1">
      <alignment horizontal="left" wrapText="1"/>
    </xf>
    <xf numFmtId="164" fontId="23" fillId="0" borderId="0" xfId="0" applyNumberFormat="1" applyFont="1" applyBorder="1" applyAlignment="1">
      <alignment horizontal="center" vertical="center" wrapText="1"/>
    </xf>
    <xf numFmtId="0" fontId="23" fillId="0" borderId="0" xfId="40" applyFont="1" applyBorder="1"/>
    <xf numFmtId="0" fontId="23" fillId="0" borderId="10" xfId="40" applyFont="1" applyBorder="1" applyAlignment="1">
      <alignment wrapText="1"/>
    </xf>
    <xf numFmtId="164" fontId="23" fillId="0" borderId="1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top" wrapText="1"/>
    </xf>
    <xf numFmtId="0" fontId="23" fillId="0" borderId="10" xfId="0" quotePrefix="1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3" fillId="0" borderId="10" xfId="0" applyNumberFormat="1" applyFont="1" applyBorder="1" applyAlignment="1">
      <alignment horizontal="center" vertical="center" wrapText="1" shrinkToFit="1"/>
    </xf>
    <xf numFmtId="0" fontId="23" fillId="0" borderId="12" xfId="0" applyFont="1" applyBorder="1" applyAlignment="1">
      <alignment horizontal="center"/>
    </xf>
    <xf numFmtId="168" fontId="23" fillId="0" borderId="10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/>
    </xf>
    <xf numFmtId="4" fontId="32" fillId="0" borderId="10" xfId="43" applyNumberFormat="1" applyFill="1" applyBorder="1" applyAlignment="1">
      <alignment horizontal="center" vertical="center"/>
    </xf>
    <xf numFmtId="0" fontId="22" fillId="0" borderId="10" xfId="28" applyFont="1" applyBorder="1" applyAlignment="1" applyProtection="1">
      <alignment horizontal="left"/>
    </xf>
    <xf numFmtId="0" fontId="22" fillId="0" borderId="10" xfId="28" applyFont="1" applyBorder="1" applyAlignment="1" applyProtection="1">
      <alignment horizontal="center"/>
    </xf>
    <xf numFmtId="0" fontId="33" fillId="0" borderId="10" xfId="0" applyFont="1" applyBorder="1"/>
    <xf numFmtId="168" fontId="23" fillId="0" borderId="10" xfId="0" applyNumberFormat="1" applyFont="1" applyBorder="1" applyAlignment="1">
      <alignment horizontal="center"/>
    </xf>
    <xf numFmtId="168" fontId="23" fillId="0" borderId="10" xfId="0" applyNumberFormat="1" applyFont="1" applyBorder="1"/>
    <xf numFmtId="168" fontId="23" fillId="0" borderId="10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vertical="center" wrapText="1"/>
    </xf>
    <xf numFmtId="0" fontId="23" fillId="0" borderId="13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2" fontId="23" fillId="0" borderId="12" xfId="0" applyNumberFormat="1" applyFont="1" applyBorder="1" applyAlignment="1">
      <alignment horizontal="center"/>
    </xf>
    <xf numFmtId="0" fontId="23" fillId="0" borderId="12" xfId="0" applyFont="1" applyFill="1" applyBorder="1" applyAlignment="1">
      <alignment vertical="center"/>
    </xf>
    <xf numFmtId="2" fontId="23" fillId="0" borderId="12" xfId="0" applyNumberFormat="1" applyFont="1" applyFill="1" applyBorder="1" applyAlignment="1">
      <alignment horizontal="center" vertical="center"/>
    </xf>
    <xf numFmtId="4" fontId="23" fillId="0" borderId="12" xfId="0" applyNumberFormat="1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2" fontId="23" fillId="0" borderId="14" xfId="0" applyNumberFormat="1" applyFont="1" applyBorder="1" applyAlignment="1">
      <alignment horizontal="center" vertical="center"/>
    </xf>
    <xf numFmtId="164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top" wrapText="1"/>
    </xf>
    <xf numFmtId="164" fontId="23" fillId="0" borderId="12" xfId="0" applyNumberFormat="1" applyFont="1" applyBorder="1" applyAlignment="1">
      <alignment horizontal="center"/>
    </xf>
    <xf numFmtId="0" fontId="23" fillId="0" borderId="12" xfId="40" applyFont="1" applyBorder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23" fillId="0" borderId="0" xfId="0" quotePrefix="1" applyFont="1" applyAlignment="1">
      <alignment wrapText="1"/>
    </xf>
    <xf numFmtId="0" fontId="15" fillId="0" borderId="10" xfId="0" applyFont="1" applyBorder="1" applyAlignment="1">
      <alignment horizontal="center" wrapText="1"/>
    </xf>
    <xf numFmtId="0" fontId="23" fillId="0" borderId="0" xfId="0" quotePrefix="1" applyFont="1" applyAlignment="1"/>
    <xf numFmtId="0" fontId="34" fillId="26" borderId="0" xfId="0" applyFont="1" applyFill="1" applyAlignment="1">
      <alignment horizontal="center" vertical="center" wrapText="1"/>
    </xf>
    <xf numFmtId="0" fontId="34" fillId="0" borderId="0" xfId="0" applyFont="1"/>
    <xf numFmtId="0" fontId="38" fillId="26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8" fillId="26" borderId="10" xfId="0" applyFont="1" applyFill="1" applyBorder="1" applyAlignment="1">
      <alignment vertical="center" wrapText="1"/>
    </xf>
    <xf numFmtId="0" fontId="40" fillId="26" borderId="10" xfId="0" applyFont="1" applyFill="1" applyBorder="1" applyAlignment="1">
      <alignment vertical="center" wrapText="1"/>
    </xf>
    <xf numFmtId="3" fontId="34" fillId="25" borderId="10" xfId="0" applyNumberFormat="1" applyFont="1" applyFill="1" applyBorder="1" applyAlignment="1">
      <alignment horizontal="center" vertical="center" wrapText="1"/>
    </xf>
    <xf numFmtId="3" fontId="34" fillId="25" borderId="10" xfId="0" applyNumberFormat="1" applyFont="1" applyFill="1" applyBorder="1" applyAlignment="1">
      <alignment horizontal="center" wrapText="1"/>
    </xf>
    <xf numFmtId="0" fontId="34" fillId="0" borderId="10" xfId="0" applyNumberFormat="1" applyFont="1" applyBorder="1" applyAlignment="1">
      <alignment vertical="center" wrapText="1"/>
    </xf>
    <xf numFmtId="4" fontId="37" fillId="26" borderId="10" xfId="0" applyNumberFormat="1" applyFont="1" applyFill="1" applyBorder="1" applyAlignment="1">
      <alignment horizontal="center" vertical="center" wrapText="1"/>
    </xf>
    <xf numFmtId="4" fontId="37" fillId="25" borderId="10" xfId="0" applyNumberFormat="1" applyFont="1" applyFill="1" applyBorder="1" applyAlignment="1">
      <alignment horizontal="center" vertical="center" wrapText="1"/>
    </xf>
    <xf numFmtId="3" fontId="34" fillId="0" borderId="10" xfId="0" applyNumberFormat="1" applyFont="1" applyBorder="1" applyAlignment="1">
      <alignment horizontal="center" vertical="center" wrapText="1"/>
    </xf>
    <xf numFmtId="3" fontId="41" fillId="25" borderId="10" xfId="0" applyNumberFormat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4" fontId="38" fillId="26" borderId="10" xfId="0" applyNumberFormat="1" applyFont="1" applyFill="1" applyBorder="1" applyAlignment="1">
      <alignment horizontal="center" vertical="center" wrapText="1"/>
    </xf>
    <xf numFmtId="3" fontId="42" fillId="25" borderId="10" xfId="0" applyNumberFormat="1" applyFont="1" applyFill="1" applyBorder="1" applyAlignment="1">
      <alignment horizontal="center" vertical="center" wrapText="1"/>
    </xf>
    <xf numFmtId="10" fontId="37" fillId="26" borderId="10" xfId="0" applyNumberFormat="1" applyFont="1" applyFill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right" vertical="center" wrapText="1"/>
    </xf>
    <xf numFmtId="0" fontId="38" fillId="26" borderId="0" xfId="0" applyFont="1" applyFill="1" applyBorder="1" applyAlignment="1">
      <alignment horizontal="right" vertical="center" wrapText="1"/>
    </xf>
    <xf numFmtId="0" fontId="37" fillId="0" borderId="0" xfId="0" applyFont="1" applyBorder="1" applyAlignment="1">
      <alignment vertical="center"/>
    </xf>
    <xf numFmtId="4" fontId="38" fillId="26" borderId="0" xfId="0" applyNumberFormat="1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/>
    </xf>
    <xf numFmtId="170" fontId="38" fillId="0" borderId="0" xfId="0" applyNumberFormat="1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4" fillId="25" borderId="10" xfId="0" applyNumberFormat="1" applyFont="1" applyFill="1" applyBorder="1" applyAlignment="1">
      <alignment vertical="center" wrapText="1"/>
    </xf>
    <xf numFmtId="0" fontId="34" fillId="25" borderId="10" xfId="0" applyNumberFormat="1" applyFont="1" applyFill="1" applyBorder="1" applyAlignment="1">
      <alignment horizontal="left" vertical="distributed" wrapText="1"/>
    </xf>
    <xf numFmtId="0" fontId="35" fillId="0" borderId="10" xfId="0" applyNumberFormat="1" applyFont="1" applyBorder="1" applyAlignment="1">
      <alignment vertical="center" wrapText="1"/>
    </xf>
    <xf numFmtId="0" fontId="15" fillId="0" borderId="0" xfId="0" quotePrefix="1" applyFont="1" applyBorder="1" applyAlignment="1">
      <alignment wrapText="1"/>
    </xf>
    <xf numFmtId="0" fontId="15" fillId="0" borderId="0" xfId="0" applyFont="1" applyBorder="1"/>
    <xf numFmtId="0" fontId="23" fillId="0" borderId="0" xfId="0" quotePrefix="1" applyFont="1" applyBorder="1" applyAlignment="1"/>
    <xf numFmtId="4" fontId="23" fillId="0" borderId="0" xfId="0" applyNumberFormat="1" applyFont="1"/>
    <xf numFmtId="0" fontId="44" fillId="0" borderId="0" xfId="0" applyFont="1"/>
    <xf numFmtId="0" fontId="23" fillId="0" borderId="0" xfId="0" applyFont="1" applyAlignment="1">
      <alignment horizontal="center"/>
    </xf>
    <xf numFmtId="0" fontId="22" fillId="0" borderId="0" xfId="29" applyFont="1" applyAlignment="1" applyProtection="1">
      <alignment horizontal="center"/>
    </xf>
    <xf numFmtId="0" fontId="38" fillId="26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4" fillId="26" borderId="0" xfId="0" applyFont="1" applyFill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4" fontId="38" fillId="0" borderId="10" xfId="0" applyNumberFormat="1" applyFont="1" applyBorder="1" applyAlignment="1">
      <alignment horizontal="center" vertical="center" wrapText="1"/>
    </xf>
    <xf numFmtId="3" fontId="23" fillId="0" borderId="0" xfId="0" applyNumberFormat="1" applyFont="1"/>
    <xf numFmtId="0" fontId="33" fillId="0" borderId="0" xfId="0" applyFont="1"/>
    <xf numFmtId="0" fontId="23" fillId="0" borderId="0" xfId="0" applyFont="1" applyAlignment="1">
      <alignment horizontal="right" wrapText="1"/>
    </xf>
    <xf numFmtId="171" fontId="37" fillId="26" borderId="10" xfId="0" applyNumberFormat="1" applyFont="1" applyFill="1" applyBorder="1" applyAlignment="1">
      <alignment horizontal="center" vertical="center" wrapText="1"/>
    </xf>
    <xf numFmtId="171" fontId="34" fillId="0" borderId="10" xfId="0" applyNumberFormat="1" applyFont="1" applyBorder="1" applyAlignment="1">
      <alignment horizontal="center" vertical="center" wrapText="1"/>
    </xf>
    <xf numFmtId="171" fontId="37" fillId="0" borderId="10" xfId="0" applyNumberFormat="1" applyFont="1" applyBorder="1" applyAlignment="1">
      <alignment horizontal="center" vertical="center" wrapText="1"/>
    </xf>
    <xf numFmtId="171" fontId="37" fillId="25" borderId="10" xfId="0" applyNumberFormat="1" applyFont="1" applyFill="1" applyBorder="1" applyAlignment="1">
      <alignment horizontal="center" vertical="center" wrapText="1"/>
    </xf>
    <xf numFmtId="171" fontId="37" fillId="25" borderId="11" xfId="0" applyNumberFormat="1" applyFont="1" applyFill="1" applyBorder="1" applyAlignment="1">
      <alignment horizontal="center" vertical="center" wrapText="1"/>
    </xf>
    <xf numFmtId="171" fontId="34" fillId="26" borderId="10" xfId="0" applyNumberFormat="1" applyFont="1" applyFill="1" applyBorder="1" applyAlignment="1">
      <alignment horizontal="center" vertical="center" wrapText="1"/>
    </xf>
    <xf numFmtId="171" fontId="38" fillId="26" borderId="10" xfId="0" applyNumberFormat="1" applyFont="1" applyFill="1" applyBorder="1" applyAlignment="1">
      <alignment horizontal="center" vertical="center" wrapText="1"/>
    </xf>
    <xf numFmtId="171" fontId="38" fillId="0" borderId="10" xfId="0" applyNumberFormat="1" applyFont="1" applyBorder="1" applyAlignment="1">
      <alignment horizontal="center" vertical="center" wrapText="1"/>
    </xf>
    <xf numFmtId="171" fontId="38" fillId="0" borderId="10" xfId="0" applyNumberFormat="1" applyFont="1" applyBorder="1" applyAlignment="1">
      <alignment horizontal="right" vertical="center" wrapText="1"/>
    </xf>
    <xf numFmtId="171" fontId="37" fillId="0" borderId="10" xfId="0" applyNumberFormat="1" applyFont="1" applyBorder="1" applyAlignment="1">
      <alignment vertical="center" wrapText="1"/>
    </xf>
    <xf numFmtId="171" fontId="31" fillId="26" borderId="10" xfId="0" applyNumberFormat="1" applyFont="1" applyFill="1" applyBorder="1" applyAlignment="1">
      <alignment horizontal="center" vertical="center" wrapText="1"/>
    </xf>
    <xf numFmtId="171" fontId="37" fillId="25" borderId="10" xfId="0" applyNumberFormat="1" applyFont="1" applyFill="1" applyBorder="1" applyAlignment="1">
      <alignment vertical="center" wrapText="1"/>
    </xf>
    <xf numFmtId="171" fontId="37" fillId="0" borderId="10" xfId="0" applyNumberFormat="1" applyFont="1" applyBorder="1" applyAlignment="1">
      <alignment vertical="center"/>
    </xf>
    <xf numFmtId="169" fontId="46" fillId="0" borderId="0" xfId="0" applyNumberFormat="1" applyFont="1" applyBorder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4" fontId="47" fillId="0" borderId="0" xfId="0" applyNumberFormat="1" applyFont="1"/>
    <xf numFmtId="171" fontId="37" fillId="25" borderId="10" xfId="0" applyNumberFormat="1" applyFont="1" applyFill="1" applyBorder="1" applyAlignment="1">
      <alignment horizontal="center" vertical="center" wrapText="1"/>
    </xf>
    <xf numFmtId="171" fontId="38" fillId="26" borderId="10" xfId="0" applyNumberFormat="1" applyFont="1" applyFill="1" applyBorder="1" applyAlignment="1">
      <alignment horizontal="center" vertical="center" wrapText="1"/>
    </xf>
    <xf numFmtId="171" fontId="38" fillId="0" borderId="10" xfId="0" applyNumberFormat="1" applyFont="1" applyBorder="1" applyAlignment="1">
      <alignment horizontal="center" vertical="center" wrapText="1"/>
    </xf>
    <xf numFmtId="171" fontId="37" fillId="0" borderId="11" xfId="0" applyNumberFormat="1" applyFont="1" applyBorder="1" applyAlignment="1">
      <alignment horizontal="center" vertical="center" wrapText="1"/>
    </xf>
    <xf numFmtId="171" fontId="37" fillId="0" borderId="10" xfId="0" applyNumberFormat="1" applyFont="1" applyBorder="1" applyAlignment="1">
      <alignment horizontal="center" vertical="center"/>
    </xf>
    <xf numFmtId="171" fontId="37" fillId="25" borderId="11" xfId="0" applyNumberFormat="1" applyFont="1" applyFill="1" applyBorder="1" applyAlignment="1">
      <alignment horizontal="center" vertical="center" wrapText="1"/>
    </xf>
    <xf numFmtId="171" fontId="34" fillId="0" borderId="10" xfId="0" applyNumberFormat="1" applyFont="1" applyBorder="1" applyAlignment="1">
      <alignment horizontal="center" vertical="center" wrapText="1"/>
    </xf>
    <xf numFmtId="171" fontId="37" fillId="0" borderId="10" xfId="0" applyNumberFormat="1" applyFont="1" applyBorder="1" applyAlignment="1">
      <alignment horizontal="center" vertical="center" wrapText="1"/>
    </xf>
    <xf numFmtId="171" fontId="37" fillId="26" borderId="10" xfId="0" applyNumberFormat="1" applyFont="1" applyFill="1" applyBorder="1" applyAlignment="1">
      <alignment horizontal="center" vertical="center" wrapText="1"/>
    </xf>
    <xf numFmtId="171" fontId="38" fillId="0" borderId="10" xfId="0" applyNumberFormat="1" applyFont="1" applyBorder="1" applyAlignment="1">
      <alignment horizontal="center" vertical="center" wrapText="1"/>
    </xf>
    <xf numFmtId="171" fontId="38" fillId="26" borderId="10" xfId="0" applyNumberFormat="1" applyFont="1" applyFill="1" applyBorder="1" applyAlignment="1">
      <alignment horizontal="center" vertical="center" wrapText="1"/>
    </xf>
    <xf numFmtId="171" fontId="38" fillId="0" borderId="10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  <xf numFmtId="0" fontId="15" fillId="0" borderId="10" xfId="0" applyFont="1" applyBorder="1" applyAlignment="1">
      <alignment horizontal="centerContinuous" vertical="center" wrapText="1"/>
    </xf>
    <xf numFmtId="0" fontId="48" fillId="0" borderId="10" xfId="0" applyFont="1" applyBorder="1" applyAlignment="1">
      <alignment horizontal="centerContinuous" vertical="center" wrapText="1"/>
    </xf>
    <xf numFmtId="0" fontId="31" fillId="0" borderId="10" xfId="0" applyFont="1" applyBorder="1" applyAlignment="1">
      <alignment horizontal="centerContinuous" vertical="center" wrapText="1"/>
    </xf>
    <xf numFmtId="0" fontId="0" fillId="0" borderId="10" xfId="0" applyBorder="1" applyAlignment="1">
      <alignment horizontal="centerContinuous" vertical="center" wrapText="1"/>
    </xf>
    <xf numFmtId="0" fontId="49" fillId="0" borderId="10" xfId="0" applyFont="1" applyBorder="1" applyAlignment="1">
      <alignment horizontal="centerContinuous" vertical="center" wrapText="1"/>
    </xf>
    <xf numFmtId="14" fontId="15" fillId="0" borderId="10" xfId="0" applyNumberFormat="1" applyFont="1" applyBorder="1" applyAlignment="1">
      <alignment horizontal="centerContinuous" vertical="center" wrapText="1"/>
    </xf>
    <xf numFmtId="0" fontId="31" fillId="0" borderId="0" xfId="0" applyFont="1" applyFill="1" applyBorder="1" applyAlignment="1">
      <alignment horizontal="centerContinuous" vertical="center" wrapText="1"/>
    </xf>
    <xf numFmtId="0" fontId="7" fillId="0" borderId="10" xfId="28" applyBorder="1" applyAlignment="1" applyProtection="1">
      <alignment horizontal="centerContinuous" vertical="center" wrapText="1"/>
    </xf>
    <xf numFmtId="0" fontId="7" fillId="0" borderId="10" xfId="28" applyBorder="1" applyAlignment="1" applyProtection="1">
      <alignment horizontal="center" vertical="center" wrapText="1"/>
    </xf>
    <xf numFmtId="0" fontId="22" fillId="0" borderId="0" xfId="31" applyFont="1" applyAlignment="1" applyProtection="1">
      <alignment horizontal="left"/>
    </xf>
    <xf numFmtId="0" fontId="22" fillId="0" borderId="0" xfId="31" applyFont="1" applyAlignment="1" applyProtection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0" borderId="0" xfId="0" quotePrefix="1" applyFont="1" applyAlignment="1">
      <alignment horizontal="center" wrapText="1"/>
    </xf>
    <xf numFmtId="0" fontId="23" fillId="0" borderId="20" xfId="0" quotePrefix="1" applyFont="1" applyBorder="1" applyAlignment="1">
      <alignment horizontal="center" wrapText="1"/>
    </xf>
    <xf numFmtId="0" fontId="22" fillId="0" borderId="0" xfId="31" quotePrefix="1" applyFont="1" applyAlignment="1" applyProtection="1">
      <alignment horizontal="left"/>
    </xf>
    <xf numFmtId="2" fontId="23" fillId="0" borderId="10" xfId="0" applyNumberFormat="1" applyFont="1" applyBorder="1" applyAlignment="1">
      <alignment horizontal="center" vertical="center"/>
    </xf>
    <xf numFmtId="0" fontId="7" fillId="0" borderId="0" xfId="28" applyAlignment="1" applyProtection="1">
      <alignment horizontal="left"/>
    </xf>
    <xf numFmtId="0" fontId="7" fillId="0" borderId="0" xfId="28" applyAlignment="1" applyProtection="1">
      <alignment horizontal="center"/>
    </xf>
    <xf numFmtId="0" fontId="23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2" fillId="0" borderId="0" xfId="28" applyFont="1" applyAlignment="1" applyProtection="1">
      <alignment horizontal="left"/>
    </xf>
    <xf numFmtId="0" fontId="22" fillId="0" borderId="0" xfId="28" applyFont="1" applyAlignment="1" applyProtection="1">
      <alignment horizontal="center"/>
    </xf>
    <xf numFmtId="0" fontId="22" fillId="0" borderId="0" xfId="30" applyFont="1" applyAlignment="1" applyProtection="1">
      <alignment horizontal="left"/>
    </xf>
    <xf numFmtId="0" fontId="22" fillId="0" borderId="0" xfId="30" applyFont="1" applyAlignment="1" applyProtection="1">
      <alignment horizontal="center"/>
    </xf>
    <xf numFmtId="0" fontId="23" fillId="0" borderId="1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2" fillId="0" borderId="21" xfId="30" applyFont="1" applyBorder="1" applyAlignment="1" applyProtection="1">
      <alignment horizontal="left"/>
    </xf>
    <xf numFmtId="0" fontId="23" fillId="0" borderId="10" xfId="0" applyFont="1" applyBorder="1" applyAlignment="1">
      <alignment wrapText="1"/>
    </xf>
    <xf numFmtId="2" fontId="23" fillId="0" borderId="12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0" borderId="19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5" fillId="0" borderId="0" xfId="30" applyAlignment="1" applyProtection="1">
      <alignment horizontal="left"/>
    </xf>
    <xf numFmtId="0" fontId="25" fillId="0" borderId="0" xfId="30" applyAlignment="1" applyProtection="1">
      <alignment horizontal="center"/>
    </xf>
    <xf numFmtId="2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1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vertical="center"/>
    </xf>
    <xf numFmtId="2" fontId="23" fillId="0" borderId="10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22" fillId="0" borderId="0" xfId="29" applyFont="1" applyAlignment="1" applyProtection="1">
      <alignment horizontal="left"/>
    </xf>
    <xf numFmtId="0" fontId="22" fillId="0" borderId="0" xfId="29" applyFont="1" applyAlignment="1" applyProtection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0" borderId="0" xfId="29" applyFont="1" applyAlignment="1" applyProtection="1">
      <alignment horizontal="left" wrapText="1"/>
    </xf>
    <xf numFmtId="0" fontId="22" fillId="0" borderId="0" xfId="29" applyFont="1" applyAlignment="1" applyProtection="1">
      <alignment horizont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23" fillId="0" borderId="11" xfId="0" applyNumberFormat="1" applyFont="1" applyBorder="1" applyAlignment="1">
      <alignment horizontal="center" vertical="center" wrapText="1"/>
    </xf>
    <xf numFmtId="2" fontId="23" fillId="0" borderId="19" xfId="0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31" xfId="0" applyFont="1" applyFill="1" applyBorder="1" applyAlignment="1">
      <alignment horizontal="center" vertical="center" wrapText="1"/>
    </xf>
    <xf numFmtId="0" fontId="31" fillId="27" borderId="14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71" fontId="37" fillId="25" borderId="10" xfId="0" applyNumberFormat="1" applyFont="1" applyFill="1" applyBorder="1" applyAlignment="1">
      <alignment horizontal="center" vertical="center" wrapText="1"/>
    </xf>
    <xf numFmtId="3" fontId="34" fillId="0" borderId="12" xfId="0" applyNumberFormat="1" applyFont="1" applyBorder="1" applyAlignment="1">
      <alignment horizontal="center" vertical="center" wrapText="1"/>
    </xf>
    <xf numFmtId="3" fontId="34" fillId="0" borderId="19" xfId="0" applyNumberFormat="1" applyFont="1" applyBorder="1" applyAlignment="1">
      <alignment horizontal="center" vertical="center" wrapText="1"/>
    </xf>
    <xf numFmtId="171" fontId="37" fillId="25" borderId="12" xfId="0" applyNumberFormat="1" applyFont="1" applyFill="1" applyBorder="1" applyAlignment="1">
      <alignment horizontal="center" vertical="center" wrapText="1"/>
    </xf>
    <xf numFmtId="171" fontId="37" fillId="25" borderId="19" xfId="0" applyNumberFormat="1" applyFont="1" applyFill="1" applyBorder="1" applyAlignment="1">
      <alignment horizontal="center" vertical="center" wrapText="1"/>
    </xf>
    <xf numFmtId="171" fontId="37" fillId="26" borderId="12" xfId="0" applyNumberFormat="1" applyFont="1" applyFill="1" applyBorder="1" applyAlignment="1">
      <alignment horizontal="center" vertical="center" wrapText="1"/>
    </xf>
    <xf numFmtId="171" fontId="37" fillId="26" borderId="19" xfId="0" applyNumberFormat="1" applyFont="1" applyFill="1" applyBorder="1" applyAlignment="1">
      <alignment horizontal="center" vertical="center" wrapText="1"/>
    </xf>
    <xf numFmtId="171" fontId="37" fillId="26" borderId="11" xfId="0" applyNumberFormat="1" applyFont="1" applyFill="1" applyBorder="1" applyAlignment="1">
      <alignment horizontal="center" vertical="center" wrapText="1"/>
    </xf>
    <xf numFmtId="171" fontId="37" fillId="0" borderId="10" xfId="0" applyNumberFormat="1" applyFont="1" applyBorder="1" applyAlignment="1">
      <alignment horizontal="center" vertical="center"/>
    </xf>
    <xf numFmtId="171" fontId="37" fillId="0" borderId="10" xfId="0" applyNumberFormat="1" applyFont="1" applyBorder="1" applyAlignment="1">
      <alignment horizontal="center" vertical="center" wrapText="1"/>
    </xf>
    <xf numFmtId="0" fontId="38" fillId="26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8" fillId="26" borderId="12" xfId="0" applyFont="1" applyFill="1" applyBorder="1" applyAlignment="1">
      <alignment horizontal="center" vertical="center" wrapText="1"/>
    </xf>
    <xf numFmtId="0" fontId="38" fillId="26" borderId="19" xfId="0" applyFont="1" applyFill="1" applyBorder="1" applyAlignment="1">
      <alignment horizontal="center" vertical="center" wrapText="1"/>
    </xf>
    <xf numFmtId="171" fontId="38" fillId="26" borderId="10" xfId="0" applyNumberFormat="1" applyFont="1" applyFill="1" applyBorder="1" applyAlignment="1">
      <alignment horizontal="center" vertical="center" wrapText="1"/>
    </xf>
    <xf numFmtId="171" fontId="38" fillId="0" borderId="10" xfId="0" applyNumberFormat="1" applyFont="1" applyBorder="1" applyAlignment="1">
      <alignment horizontal="center" vertical="center" wrapText="1"/>
    </xf>
    <xf numFmtId="171" fontId="37" fillId="0" borderId="12" xfId="0" applyNumberFormat="1" applyFont="1" applyBorder="1" applyAlignment="1">
      <alignment horizontal="center" vertical="center" wrapText="1"/>
    </xf>
    <xf numFmtId="171" fontId="37" fillId="0" borderId="11" xfId="0" applyNumberFormat="1" applyFont="1" applyBorder="1" applyAlignment="1">
      <alignment horizontal="center" vertical="center" wrapText="1"/>
    </xf>
    <xf numFmtId="171" fontId="37" fillId="0" borderId="19" xfId="0" applyNumberFormat="1" applyFont="1" applyBorder="1" applyAlignment="1">
      <alignment horizontal="center" vertical="center" wrapText="1"/>
    </xf>
    <xf numFmtId="0" fontId="38" fillId="26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4" fillId="0" borderId="10" xfId="0" applyNumberFormat="1" applyFont="1" applyBorder="1" applyAlignment="1">
      <alignment horizontal="left" vertical="center" wrapText="1"/>
    </xf>
    <xf numFmtId="4" fontId="37" fillId="26" borderId="10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4" fillId="26" borderId="0" xfId="0" applyFont="1" applyFill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4" fillId="25" borderId="10" xfId="0" applyNumberFormat="1" applyFont="1" applyFill="1" applyBorder="1" applyAlignment="1">
      <alignment horizontal="left" vertical="center" wrapText="1"/>
    </xf>
    <xf numFmtId="171" fontId="34" fillId="0" borderId="10" xfId="0" applyNumberFormat="1" applyFont="1" applyBorder="1" applyAlignment="1">
      <alignment horizontal="center" vertical="center" wrapText="1"/>
    </xf>
    <xf numFmtId="171" fontId="37" fillId="25" borderId="11" xfId="0" applyNumberFormat="1" applyFont="1" applyFill="1" applyBorder="1" applyAlignment="1">
      <alignment horizontal="center" vertical="center" wrapText="1"/>
    </xf>
    <xf numFmtId="3" fontId="34" fillId="0" borderId="11" xfId="0" applyNumberFormat="1" applyFont="1" applyBorder="1" applyAlignment="1">
      <alignment horizontal="center" vertical="center" wrapText="1"/>
    </xf>
    <xf numFmtId="3" fontId="34" fillId="25" borderId="12" xfId="0" applyNumberFormat="1" applyFont="1" applyFill="1" applyBorder="1" applyAlignment="1">
      <alignment horizontal="center" vertical="center" wrapText="1"/>
    </xf>
    <xf numFmtId="3" fontId="34" fillId="25" borderId="11" xfId="0" applyNumberFormat="1" applyFont="1" applyFill="1" applyBorder="1" applyAlignment="1">
      <alignment horizontal="center" vertical="center" wrapText="1"/>
    </xf>
    <xf numFmtId="3" fontId="34" fillId="25" borderId="19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2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3" fillId="0" borderId="29" xfId="0" applyFont="1" applyBorder="1" applyAlignment="1">
      <alignment horizontal="center" wrapText="1"/>
    </xf>
    <xf numFmtId="0" fontId="23" fillId="0" borderId="30" xfId="0" applyFont="1" applyBorder="1" applyAlignment="1">
      <alignment horizontal="center" wrapText="1"/>
    </xf>
    <xf numFmtId="171" fontId="38" fillId="0" borderId="12" xfId="0" applyNumberFormat="1" applyFont="1" applyBorder="1" applyAlignment="1">
      <alignment horizontal="center" vertical="center" wrapText="1"/>
    </xf>
    <xf numFmtId="171" fontId="38" fillId="0" borderId="19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71" fontId="38" fillId="26" borderId="12" xfId="0" applyNumberFormat="1" applyFont="1" applyFill="1" applyBorder="1" applyAlignment="1">
      <alignment horizontal="center" vertical="center" wrapText="1"/>
    </xf>
    <xf numFmtId="171" fontId="0" fillId="0" borderId="19" xfId="0" applyNumberFormat="1" applyBorder="1" applyAlignment="1">
      <alignment horizontal="center" vertical="center" wrapText="1"/>
    </xf>
    <xf numFmtId="171" fontId="37" fillId="26" borderId="10" xfId="0" applyNumberFormat="1" applyFont="1" applyFill="1" applyBorder="1" applyAlignment="1">
      <alignment horizontal="center" vertical="center" wrapText="1"/>
    </xf>
    <xf numFmtId="171" fontId="0" fillId="0" borderId="11" xfId="0" applyNumberFormat="1" applyBorder="1" applyAlignment="1">
      <alignment horizontal="center" vertical="center" wrapText="1"/>
    </xf>
    <xf numFmtId="171" fontId="38" fillId="26" borderId="19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 shrinkToFit="1"/>
    </xf>
    <xf numFmtId="0" fontId="23" fillId="0" borderId="10" xfId="0" applyNumberFormat="1" applyFont="1" applyBorder="1" applyAlignment="1">
      <alignment horizontal="center" vertical="center" wrapText="1"/>
    </xf>
    <xf numFmtId="0" fontId="22" fillId="0" borderId="0" xfId="28" applyFont="1" applyAlignment="1" applyProtection="1">
      <alignment horizontal="left" wrapText="1"/>
    </xf>
    <xf numFmtId="0" fontId="22" fillId="0" borderId="0" xfId="28" applyFont="1" applyAlignment="1" applyProtection="1">
      <alignment horizontal="center" wrapText="1"/>
    </xf>
    <xf numFmtId="0" fontId="0" fillId="0" borderId="19" xfId="0" applyBorder="1" applyAlignment="1">
      <alignment horizontal="center"/>
    </xf>
    <xf numFmtId="0" fontId="23" fillId="0" borderId="12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22" fillId="0" borderId="0" xfId="28" quotePrefix="1" applyFont="1" applyAlignment="1" applyProtection="1">
      <alignment horizontal="left"/>
    </xf>
  </cellXfs>
  <cellStyles count="5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Гиперссылка_от Семищенко" xfId="29"/>
    <cellStyle name="Гиперссылка_План работ на 2013 год" xfId="30"/>
    <cellStyle name="Гиперссылка_План работ, сайт на 2013 год  тсж (1)" xfId="31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Итог" xfId="36" builtinId="25" customBuiltin="1"/>
    <cellStyle name="Контрольная ячейка" xfId="37" builtinId="23" customBuiltin="1"/>
    <cellStyle name="Название" xfId="38" builtinId="15" customBuiltin="1"/>
    <cellStyle name="Нейтральный" xfId="39" builtinId="28" customBuiltin="1"/>
    <cellStyle name="Обычный" xfId="0" builtinId="0"/>
    <cellStyle name="Обычный 2" xfId="40"/>
    <cellStyle name="Обычный 2_Северный 16-1" xfId="41"/>
    <cellStyle name="Обычный 2_Сикейроса 7-1" xfId="42"/>
    <cellStyle name="Обычный 3" xfId="43"/>
    <cellStyle name="Обычный 4" xfId="51"/>
    <cellStyle name="Обычный 5" xfId="52"/>
    <cellStyle name="Обычный 6" xfId="53"/>
    <cellStyle name="Обычный 7" xfId="54"/>
    <cellStyle name="Обычный_ес 22-1" xfId="44"/>
    <cellStyle name="Плохой" xfId="45" builtinId="27" customBuiltin="1"/>
    <cellStyle name="Пояснение" xfId="46" builtinId="53" customBuiltin="1"/>
    <cellStyle name="Примечание" xfId="47" builtinId="10" customBuiltin="1"/>
    <cellStyle name="Связанная ячейка" xfId="48" builtinId="24" customBuiltin="1"/>
    <cellStyle name="Текст предупреждения" xfId="49" builtinId="11" customBuiltin="1"/>
    <cellStyle name="Хороший" xfId="50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externalLink" Target="externalLinks/externalLink5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externalLink" Target="externalLinks/externalLink1.xml"/><Relationship Id="rId13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externalLink" Target="externalLinks/externalLink3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7;&#1086;&#1083;&#1100;&#1079;&#1086;&#1074;&#1072;&#1090;&#1077;&#1083;&#1080;\Documents%20and%20Settings\user\&#1052;&#1086;&#1080;%20&#1076;&#1086;&#1082;&#1091;&#1084;&#1077;&#1085;&#1090;&#1099;\Downloads\&#1051;&#1077;&#1085;&#1072;%20&#1042;&#1062;&#1050;&#1055;\&#1089;&#1074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buh\&#1051;&#1077;&#1085;&#1072;\&#1054;.&#1070;\&#1090;&#1077;&#1082;&#1091;&#1097;&#1080;&#1081;%20&#1048;&#1058;&#1057;-3\&#1051;&#1077;&#1085;&#1072;%20&#1042;&#1062;&#1050;&#1055;\&#1089;&#1074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7;&#1086;&#1083;&#1100;&#1079;&#1086;&#1074;&#1072;&#1090;&#1077;&#1083;&#1080;\DOCUME~1\LUKYAN~1\LOCALS~1\Temp\&#1080;&#1090;&#1089;-2%20&#1090;&#1077;&#1082;&#1091;&#1097;&#1080;&#1081;\&#1051;&#1077;&#1085;&#1072;%20&#1042;&#1062;&#1050;&#1055;\&#1089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erdikova/AppData/Local/Microsoft/Windows/Temporary%20Internet%20Files/Content.Outlook/KXL1KSYX/3%20&#1050;%20&#1058;&#1072;&#1088;&#1080;&#1092;&#1099;%20&#1053;&#1072;&#1095;&#1080;&#1089;&#1083;&#1077;&#1085;&#1080;&#1103;%20&#1047;&#1072;&#1090;&#1088;&#1072;&#1090;&#1099;%20&#1042;&#1064;%2017%20&#1050;.%203%2014%20-%2015%20&#107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buh\Documents%20and%20Settings\user\&#1052;&#1086;&#1080;%20&#1076;&#1086;&#1082;&#1091;&#1084;&#1077;&#1085;&#1090;&#1099;\Downloads\&#1051;&#1077;&#1085;&#1072;%20&#1042;&#1062;&#1050;&#1055;\&#1089;&#1074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од газосн"/>
      <sheetName val="обсл лифтов"/>
      <sheetName val="оч мусор"/>
      <sheetName val="аппз"/>
      <sheetName val="уб зем учка"/>
      <sheetName val="сод общ им"/>
    </sheetNames>
    <sheetDataSet>
      <sheetData sheetId="0" refreshError="1">
        <row r="15">
          <cell r="CK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од газосн"/>
      <sheetName val="обсл лифтов"/>
      <sheetName val="оч мусор"/>
      <sheetName val="аппз"/>
      <sheetName val="уб зем учка"/>
      <sheetName val="сод общ им"/>
    </sheetNames>
    <sheetDataSet>
      <sheetData sheetId="0" refreshError="1">
        <row r="12">
          <cell r="U12">
            <v>2642825.2800000003</v>
          </cell>
          <cell r="V12">
            <v>846922.56</v>
          </cell>
          <cell r="W12">
            <v>632986.80000000005</v>
          </cell>
          <cell r="Y12">
            <v>633157.32000000007</v>
          </cell>
          <cell r="Z12">
            <v>638054.04</v>
          </cell>
          <cell r="AA12">
            <v>2698874.64</v>
          </cell>
          <cell r="AB12">
            <v>1522980.84</v>
          </cell>
          <cell r="AC12">
            <v>318450.59999999998</v>
          </cell>
          <cell r="AD12">
            <v>2675669.04</v>
          </cell>
          <cell r="AE12">
            <v>484466.28</v>
          </cell>
          <cell r="AF12">
            <v>493742.52</v>
          </cell>
          <cell r="AH12">
            <v>2031043.3199999998</v>
          </cell>
          <cell r="AJ12">
            <v>1061420.76</v>
          </cell>
          <cell r="AK12">
            <v>3129305.04</v>
          </cell>
          <cell r="AZ12">
            <v>319398.72000000003</v>
          </cell>
          <cell r="BA12">
            <v>1833326.6400000001</v>
          </cell>
          <cell r="BB12">
            <v>2181166.44</v>
          </cell>
          <cell r="BE12">
            <v>720019.55999999994</v>
          </cell>
          <cell r="BG12">
            <v>657555.84</v>
          </cell>
          <cell r="BI12">
            <v>1872432.84</v>
          </cell>
          <cell r="BJ12">
            <v>281611.44</v>
          </cell>
          <cell r="BP12">
            <v>843710.15999999992</v>
          </cell>
          <cell r="BQ12">
            <v>3162937.44</v>
          </cell>
          <cell r="BR12">
            <v>1095342.8400000001</v>
          </cell>
          <cell r="BS12">
            <v>1362004.32</v>
          </cell>
          <cell r="BT12">
            <v>636271.07999999996</v>
          </cell>
          <cell r="BU12">
            <v>931179.11999999988</v>
          </cell>
          <cell r="BV12">
            <v>1468998.1199999999</v>
          </cell>
          <cell r="BX12">
            <v>320475.96000000002</v>
          </cell>
          <cell r="BY12">
            <v>483631.19999999995</v>
          </cell>
          <cell r="BZ12">
            <v>317754.36</v>
          </cell>
          <cell r="CB12">
            <v>320308.19999999995</v>
          </cell>
          <cell r="CC12">
            <v>1862681.28</v>
          </cell>
          <cell r="CQ12">
            <v>636935.88</v>
          </cell>
          <cell r="DD12">
            <v>2263747.92</v>
          </cell>
          <cell r="DG12">
            <v>1575977.04</v>
          </cell>
          <cell r="DH12">
            <v>4268227.5600000005</v>
          </cell>
          <cell r="DI12">
            <v>878528.52</v>
          </cell>
          <cell r="DJ12">
            <v>2623302</v>
          </cell>
          <cell r="DK12">
            <v>2813263.92</v>
          </cell>
        </row>
        <row r="13">
          <cell r="U13">
            <v>360003.83999999997</v>
          </cell>
          <cell r="V13">
            <v>115367.63999999998</v>
          </cell>
          <cell r="W13">
            <v>86226</v>
          </cell>
          <cell r="Y13">
            <v>86249.64</v>
          </cell>
          <cell r="Z13">
            <v>86916.36</v>
          </cell>
          <cell r="AA13">
            <v>367636.19999999995</v>
          </cell>
          <cell r="AB13">
            <v>207461.03999999998</v>
          </cell>
          <cell r="AC13">
            <v>43380</v>
          </cell>
          <cell r="AD13">
            <v>364479.48</v>
          </cell>
          <cell r="AE13">
            <v>65993.759999999995</v>
          </cell>
          <cell r="AF13">
            <v>67256.759999999995</v>
          </cell>
          <cell r="AH13">
            <v>276666.12</v>
          </cell>
          <cell r="AJ13">
            <v>144587.63999999998</v>
          </cell>
          <cell r="AK13">
            <v>430121.39999999997</v>
          </cell>
          <cell r="AZ13">
            <v>43509.72</v>
          </cell>
          <cell r="BA13">
            <v>249738</v>
          </cell>
          <cell r="BB13">
            <v>297116.88</v>
          </cell>
          <cell r="BE13">
            <v>98080.92</v>
          </cell>
          <cell r="BG13">
            <v>89572.44</v>
          </cell>
          <cell r="BI13">
            <v>255060.59999999998</v>
          </cell>
          <cell r="BJ13">
            <v>38361</v>
          </cell>
          <cell r="BP13">
            <v>114930.59999999999</v>
          </cell>
          <cell r="BQ13">
            <v>430852.80000000005</v>
          </cell>
          <cell r="BR13">
            <v>149207.88</v>
          </cell>
          <cell r="BS13">
            <v>185531.76</v>
          </cell>
          <cell r="BT13">
            <v>86673</v>
          </cell>
          <cell r="BU13">
            <v>126847.32</v>
          </cell>
          <cell r="BV13">
            <v>200110.19999999998</v>
          </cell>
          <cell r="BX13">
            <v>43654.32</v>
          </cell>
          <cell r="BY13">
            <v>65879.040000000008</v>
          </cell>
          <cell r="BZ13">
            <v>43283.520000000004</v>
          </cell>
          <cell r="CB13">
            <v>43634.04</v>
          </cell>
          <cell r="CC13">
            <v>253734.12</v>
          </cell>
          <cell r="CQ13">
            <v>86763.6</v>
          </cell>
          <cell r="DD13">
            <v>308368.92</v>
          </cell>
          <cell r="DG13">
            <v>214678.68</v>
          </cell>
          <cell r="DH13">
            <v>581410.55999999994</v>
          </cell>
          <cell r="DI13">
            <v>119673.24</v>
          </cell>
          <cell r="DJ13">
            <v>357345.6</v>
          </cell>
          <cell r="DK13">
            <v>387539.64</v>
          </cell>
        </row>
        <row r="14">
          <cell r="U14">
            <v>304191</v>
          </cell>
          <cell r="V14">
            <v>14934.84</v>
          </cell>
          <cell r="W14">
            <v>72857.759999999995</v>
          </cell>
          <cell r="Y14">
            <v>72877.919999999998</v>
          </cell>
          <cell r="Z14">
            <v>73441.08</v>
          </cell>
          <cell r="AA14">
            <v>310642.44</v>
          </cell>
          <cell r="AB14">
            <v>175296.84</v>
          </cell>
          <cell r="AC14">
            <v>36653.279999999999</v>
          </cell>
          <cell r="AD14">
            <v>307967.64</v>
          </cell>
          <cell r="AE14">
            <v>1998.6000000000001</v>
          </cell>
          <cell r="AH14">
            <v>233770.68</v>
          </cell>
          <cell r="AJ14">
            <v>122170.32</v>
          </cell>
          <cell r="AK14">
            <v>1120.08</v>
          </cell>
          <cell r="AZ14">
            <v>36764.28</v>
          </cell>
          <cell r="BA14">
            <v>211017</v>
          </cell>
          <cell r="BB14">
            <v>251049.36</v>
          </cell>
          <cell r="BE14">
            <v>61114.559999999998</v>
          </cell>
          <cell r="BG14">
            <v>45118.92</v>
          </cell>
          <cell r="BI14">
            <v>215518.80000000002</v>
          </cell>
          <cell r="BJ14">
            <v>33577.56</v>
          </cell>
          <cell r="BP14">
            <v>14610.84</v>
          </cell>
          <cell r="BQ14">
            <v>364058.4</v>
          </cell>
          <cell r="BR14">
            <v>126073.68</v>
          </cell>
          <cell r="BS14">
            <v>156769.44</v>
          </cell>
          <cell r="BT14">
            <v>73235.520000000004</v>
          </cell>
          <cell r="BU14">
            <v>107181.48000000001</v>
          </cell>
          <cell r="BV14">
            <v>169083.96</v>
          </cell>
          <cell r="BX14">
            <v>36889.440000000002</v>
          </cell>
          <cell r="BZ14">
            <v>36572.399999999994</v>
          </cell>
          <cell r="CB14">
            <v>36868.92</v>
          </cell>
          <cell r="CC14">
            <v>214394.03999999998</v>
          </cell>
          <cell r="CQ14">
            <v>73311.959999999992</v>
          </cell>
          <cell r="DD14">
            <v>260558.16</v>
          </cell>
          <cell r="DG14">
            <v>181395.36000000002</v>
          </cell>
          <cell r="DH14">
            <v>491274.12</v>
          </cell>
          <cell r="DI14">
            <v>101119.32</v>
          </cell>
          <cell r="DJ14">
            <v>301941.59999999998</v>
          </cell>
          <cell r="DK14">
            <v>327454.44</v>
          </cell>
        </row>
        <row r="15">
          <cell r="W15">
            <v>23219.760000000002</v>
          </cell>
          <cell r="Y15">
            <v>27412.560000000001</v>
          </cell>
          <cell r="Z15">
            <v>27624.48</v>
          </cell>
          <cell r="AA15">
            <v>0</v>
          </cell>
          <cell r="AB15">
            <v>16657.800000000003</v>
          </cell>
          <cell r="AC15">
            <v>0</v>
          </cell>
          <cell r="AD15">
            <v>0</v>
          </cell>
          <cell r="AH15">
            <v>0</v>
          </cell>
          <cell r="AK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E15">
            <v>0</v>
          </cell>
          <cell r="BF15">
            <v>0</v>
          </cell>
          <cell r="BG15">
            <v>0</v>
          </cell>
          <cell r="BI15">
            <v>0</v>
          </cell>
          <cell r="BJ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Q15">
            <v>10487.880000000001</v>
          </cell>
          <cell r="DD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</row>
        <row r="16">
          <cell r="U16">
            <v>433321.32</v>
          </cell>
          <cell r="V16">
            <v>42716.399999999994</v>
          </cell>
          <cell r="W16">
            <v>114072.48000000001</v>
          </cell>
          <cell r="Y16">
            <v>112170.95999999999</v>
          </cell>
          <cell r="Z16">
            <v>114378.72</v>
          </cell>
          <cell r="AA16">
            <v>453136.92000000004</v>
          </cell>
          <cell r="AB16">
            <v>409396.55999999994</v>
          </cell>
          <cell r="AC16">
            <v>103253.63999999998</v>
          </cell>
          <cell r="AD16">
            <v>454377.60000000003</v>
          </cell>
          <cell r="AH16">
            <v>422586.60000000003</v>
          </cell>
          <cell r="AJ16">
            <v>229872.36</v>
          </cell>
          <cell r="AK16">
            <v>704031.36</v>
          </cell>
          <cell r="AZ16">
            <v>99653.040000000008</v>
          </cell>
          <cell r="BA16">
            <v>332375.76</v>
          </cell>
          <cell r="BB16">
            <v>452529.96</v>
          </cell>
          <cell r="BE16">
            <v>167676.48000000001</v>
          </cell>
          <cell r="BG16">
            <v>143851.20000000001</v>
          </cell>
          <cell r="BI16">
            <v>429543.48</v>
          </cell>
          <cell r="BJ16">
            <v>107316.48000000001</v>
          </cell>
          <cell r="BP16">
            <v>42793.08</v>
          </cell>
          <cell r="BQ16">
            <v>581792.16</v>
          </cell>
          <cell r="BR16">
            <v>186449.88</v>
          </cell>
          <cell r="BS16">
            <v>234879.12</v>
          </cell>
          <cell r="BT16">
            <v>115123.20000000001</v>
          </cell>
          <cell r="BU16">
            <v>163225.68</v>
          </cell>
          <cell r="BV16">
            <v>330009</v>
          </cell>
          <cell r="BX16">
            <v>103313.76</v>
          </cell>
          <cell r="BZ16">
            <v>103050.72</v>
          </cell>
          <cell r="CC16">
            <v>420287.39999999997</v>
          </cell>
          <cell r="CQ16">
            <v>115511.40000000001</v>
          </cell>
          <cell r="DD16">
            <v>469163.04</v>
          </cell>
          <cell r="DG16">
            <v>326500.32</v>
          </cell>
          <cell r="DH16">
            <v>739276.80000000005</v>
          </cell>
          <cell r="DI16">
            <v>115735.32</v>
          </cell>
          <cell r="DJ16">
            <v>563956.19999999995</v>
          </cell>
          <cell r="DK16">
            <v>610319.52</v>
          </cell>
        </row>
        <row r="17">
          <cell r="U17">
            <v>156278.28</v>
          </cell>
          <cell r="V17">
            <v>50082.240000000005</v>
          </cell>
          <cell r="W17">
            <v>37431.24</v>
          </cell>
          <cell r="Y17">
            <v>37440.720000000001</v>
          </cell>
          <cell r="Z17">
            <v>37731.72</v>
          </cell>
          <cell r="AC17">
            <v>18831.36</v>
          </cell>
          <cell r="AD17">
            <v>158223.59999999998</v>
          </cell>
          <cell r="AE17">
            <v>28648.92</v>
          </cell>
          <cell r="AF17">
            <v>29196.48</v>
          </cell>
          <cell r="AH17">
            <v>120103.67999999999</v>
          </cell>
          <cell r="AJ17">
            <v>62768.04</v>
          </cell>
          <cell r="AK17">
            <v>186720.12</v>
          </cell>
          <cell r="AZ17">
            <v>18888.239999999998</v>
          </cell>
          <cell r="BA17">
            <v>108410.63999999998</v>
          </cell>
          <cell r="BB17">
            <v>128982.59999999999</v>
          </cell>
          <cell r="BI17">
            <v>110726.40000000001</v>
          </cell>
          <cell r="BP17">
            <v>49891.92</v>
          </cell>
          <cell r="BQ17">
            <v>187037.40000000002</v>
          </cell>
          <cell r="BR17">
            <v>64773.240000000005</v>
          </cell>
          <cell r="BS17">
            <v>80540.52</v>
          </cell>
          <cell r="BV17">
            <v>86867.4</v>
          </cell>
          <cell r="BX17">
            <v>18952.68</v>
          </cell>
          <cell r="BY17">
            <v>28598.28</v>
          </cell>
          <cell r="BZ17">
            <v>18790.079999999998</v>
          </cell>
          <cell r="CB17">
            <v>18941.16</v>
          </cell>
          <cell r="CC17">
            <v>110148.36000000002</v>
          </cell>
          <cell r="CQ17">
            <v>37665</v>
          </cell>
          <cell r="DD17">
            <v>133867.32</v>
          </cell>
          <cell r="DG17">
            <v>93193.919999999998</v>
          </cell>
          <cell r="DH17">
            <v>252396.24</v>
          </cell>
          <cell r="DI17">
            <v>0</v>
          </cell>
          <cell r="DJ17">
            <v>155128.68</v>
          </cell>
          <cell r="DK17">
            <v>168234.84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од газосн"/>
      <sheetName val="обсл лифтов"/>
      <sheetName val="оч мусор"/>
      <sheetName val="аппз"/>
      <sheetName val="уб зем учка"/>
      <sheetName val="сод общ им"/>
    </sheetNames>
    <sheetDataSet>
      <sheetData sheetId="0" refreshError="1">
        <row r="12">
          <cell r="D12">
            <v>1534447.32</v>
          </cell>
          <cell r="I12">
            <v>689503.8</v>
          </cell>
          <cell r="J12">
            <v>679477.92</v>
          </cell>
          <cell r="K12">
            <v>1823153.28</v>
          </cell>
          <cell r="L12">
            <v>874767.84000000008</v>
          </cell>
          <cell r="M12">
            <v>2400244.2000000002</v>
          </cell>
          <cell r="O12">
            <v>3699121.92</v>
          </cell>
          <cell r="P12">
            <v>885141.11999999988</v>
          </cell>
          <cell r="Q12">
            <v>641169.24</v>
          </cell>
          <cell r="R12">
            <v>2134332.2399999998</v>
          </cell>
          <cell r="T12">
            <v>1099342.7999999998</v>
          </cell>
          <cell r="AS12">
            <v>2173541.04</v>
          </cell>
          <cell r="AT12">
            <v>1271271.96</v>
          </cell>
          <cell r="AU12">
            <v>659946.96</v>
          </cell>
          <cell r="AV12">
            <v>1287367.32</v>
          </cell>
          <cell r="AW12">
            <v>1483775.6400000001</v>
          </cell>
          <cell r="AX12">
            <v>2298455.88</v>
          </cell>
          <cell r="BC12">
            <v>637339.07999999996</v>
          </cell>
          <cell r="BD12">
            <v>1781072.7600000002</v>
          </cell>
          <cell r="BH12">
            <v>1549698.72</v>
          </cell>
          <cell r="BK12">
            <v>2470927.92</v>
          </cell>
          <cell r="BL12">
            <v>3642722.6399999997</v>
          </cell>
          <cell r="BM12">
            <v>646955.88</v>
          </cell>
          <cell r="BN12">
            <v>1711899.5999999999</v>
          </cell>
          <cell r="BO12">
            <v>1540323</v>
          </cell>
          <cell r="CR12">
            <v>3749485.44</v>
          </cell>
          <cell r="CS12">
            <v>1465351.92</v>
          </cell>
          <cell r="CT12">
            <v>2902414.08</v>
          </cell>
          <cell r="CU12">
            <v>643938.84</v>
          </cell>
          <cell r="CY12">
            <v>663505.32000000007</v>
          </cell>
          <cell r="CZ12">
            <v>2711735.04</v>
          </cell>
          <cell r="DA12">
            <v>2176524.96</v>
          </cell>
          <cell r="DB12">
            <v>879482.04</v>
          </cell>
          <cell r="DC12">
            <v>1334513.1599999999</v>
          </cell>
          <cell r="DE12">
            <v>2665175.2800000003</v>
          </cell>
          <cell r="DF12">
            <v>1527860.28</v>
          </cell>
          <cell r="DN12">
            <v>622224.72</v>
          </cell>
          <cell r="DO12">
            <v>1321782.24</v>
          </cell>
          <cell r="DP12">
            <v>482436.36</v>
          </cell>
          <cell r="DQ12">
            <v>2012362.56</v>
          </cell>
          <cell r="DR12">
            <v>470868.36</v>
          </cell>
          <cell r="DS12">
            <v>1324729.44</v>
          </cell>
          <cell r="DT12">
            <v>2733905.7600000002</v>
          </cell>
          <cell r="DU12">
            <v>1697547.12</v>
          </cell>
          <cell r="DV12">
            <v>1277749.32</v>
          </cell>
          <cell r="DW12">
            <v>717636.60000000009</v>
          </cell>
          <cell r="DX12">
            <v>1541893.68</v>
          </cell>
          <cell r="DY12">
            <v>904921.67999999993</v>
          </cell>
        </row>
        <row r="13">
          <cell r="I13">
            <v>93924.72</v>
          </cell>
          <cell r="J13">
            <v>92557.56</v>
          </cell>
          <cell r="K13">
            <v>248349.59999999998</v>
          </cell>
          <cell r="L13">
            <v>119160.59999999999</v>
          </cell>
          <cell r="M13">
            <v>326959.56</v>
          </cell>
          <cell r="O13">
            <v>503894.28</v>
          </cell>
          <cell r="P13">
            <v>120572.88</v>
          </cell>
          <cell r="Q13">
            <v>87340.56</v>
          </cell>
          <cell r="R13">
            <v>290737.80000000005</v>
          </cell>
          <cell r="T13">
            <v>149752.68</v>
          </cell>
          <cell r="AS13">
            <v>296081.40000000002</v>
          </cell>
          <cell r="AT13">
            <v>173174.52</v>
          </cell>
          <cell r="AU13">
            <v>89898.12</v>
          </cell>
          <cell r="AV13">
            <v>175363.56</v>
          </cell>
          <cell r="AW13">
            <v>202122.12</v>
          </cell>
          <cell r="AX13">
            <v>313096.32000000001</v>
          </cell>
          <cell r="BC13">
            <v>86819.040000000008</v>
          </cell>
          <cell r="BD13">
            <v>242619.48</v>
          </cell>
          <cell r="BH13">
            <v>211100.40000000002</v>
          </cell>
          <cell r="BK13">
            <v>336585.6</v>
          </cell>
          <cell r="BL13">
            <v>496211.52</v>
          </cell>
          <cell r="BM13">
            <v>88128.6</v>
          </cell>
          <cell r="BN13">
            <v>233195.16</v>
          </cell>
          <cell r="BO13">
            <v>209819.64</v>
          </cell>
          <cell r="CR13">
            <v>510756.96</v>
          </cell>
          <cell r="CS13">
            <v>199609.68</v>
          </cell>
          <cell r="CT13">
            <v>395371.44000000006</v>
          </cell>
          <cell r="CU13">
            <v>87717.119999999995</v>
          </cell>
          <cell r="CY13">
            <v>90382.56</v>
          </cell>
          <cell r="CZ13">
            <v>369390.83999999997</v>
          </cell>
          <cell r="DA13">
            <v>296485.80000000005</v>
          </cell>
          <cell r="DB13">
            <v>119804.16</v>
          </cell>
          <cell r="DC13">
            <v>181787.04</v>
          </cell>
          <cell r="DE13">
            <v>363051.72000000003</v>
          </cell>
          <cell r="DF13">
            <v>207089.03999999998</v>
          </cell>
          <cell r="DN13">
            <v>84759.12</v>
          </cell>
          <cell r="DO13">
            <v>180053.28</v>
          </cell>
          <cell r="DP13">
            <v>65718.36</v>
          </cell>
          <cell r="DQ13">
            <v>274128.36</v>
          </cell>
          <cell r="DR13">
            <v>64141.319999999992</v>
          </cell>
          <cell r="DS13">
            <v>180453.24</v>
          </cell>
          <cell r="DT13">
            <v>372414.83999999997</v>
          </cell>
          <cell r="DU13">
            <v>231240.59999999998</v>
          </cell>
          <cell r="DV13">
            <v>174054.59999999998</v>
          </cell>
          <cell r="DW13">
            <v>97757.040000000008</v>
          </cell>
          <cell r="DX13">
            <v>210036.24</v>
          </cell>
          <cell r="DY13">
            <v>123267.48000000001</v>
          </cell>
        </row>
        <row r="14">
          <cell r="I14">
            <v>79362.12</v>
          </cell>
          <cell r="J14">
            <v>78208.56</v>
          </cell>
          <cell r="K14">
            <v>120891.48000000001</v>
          </cell>
          <cell r="L14">
            <v>100038.59999999999</v>
          </cell>
          <cell r="M14">
            <v>252295.80000000002</v>
          </cell>
          <cell r="O14">
            <v>372404.88</v>
          </cell>
          <cell r="P14">
            <v>101879.16</v>
          </cell>
          <cell r="Q14">
            <v>73799.399999999994</v>
          </cell>
          <cell r="R14">
            <v>77649.600000000006</v>
          </cell>
          <cell r="T14">
            <v>126535.32</v>
          </cell>
          <cell r="AS14">
            <v>250177.80000000002</v>
          </cell>
          <cell r="AT14">
            <v>146107.79999999999</v>
          </cell>
          <cell r="AU14">
            <v>74544.84</v>
          </cell>
          <cell r="AV14">
            <v>148177.32</v>
          </cell>
          <cell r="AW14">
            <v>170784.84</v>
          </cell>
          <cell r="AX14">
            <v>1085.52</v>
          </cell>
          <cell r="BC14">
            <v>0</v>
          </cell>
          <cell r="BD14">
            <v>205004.52</v>
          </cell>
          <cell r="BH14">
            <v>178369.56</v>
          </cell>
          <cell r="BK14">
            <v>284404.56</v>
          </cell>
          <cell r="BL14">
            <v>419280.96</v>
          </cell>
          <cell r="BM14">
            <v>74464.319999999992</v>
          </cell>
          <cell r="BN14">
            <v>197041.19999999998</v>
          </cell>
          <cell r="BO14">
            <v>177288.59999999998</v>
          </cell>
          <cell r="CR14">
            <v>431570.04</v>
          </cell>
          <cell r="CS14">
            <v>168663.12</v>
          </cell>
          <cell r="CT14">
            <v>334073.03999999998</v>
          </cell>
          <cell r="CU14">
            <v>74118.12</v>
          </cell>
          <cell r="CY14">
            <v>76369.319999999992</v>
          </cell>
          <cell r="CZ14">
            <v>288319.92</v>
          </cell>
          <cell r="DA14">
            <v>50991.240000000005</v>
          </cell>
          <cell r="DB14">
            <v>101230.08</v>
          </cell>
          <cell r="DC14">
            <v>153601.56</v>
          </cell>
          <cell r="DE14">
            <v>306763.80000000005</v>
          </cell>
          <cell r="DF14">
            <v>175395.96</v>
          </cell>
          <cell r="DN14">
            <v>71618.040000000008</v>
          </cell>
          <cell r="DO14">
            <v>152137.44</v>
          </cell>
          <cell r="DP14">
            <v>55528.680000000008</v>
          </cell>
          <cell r="DQ14">
            <v>231628.56</v>
          </cell>
          <cell r="DR14">
            <v>54197.520000000004</v>
          </cell>
          <cell r="DS14">
            <v>152476.68</v>
          </cell>
          <cell r="DT14">
            <v>314009.52</v>
          </cell>
          <cell r="DU14">
            <v>195387.96</v>
          </cell>
          <cell r="DV14">
            <v>147069.48000000001</v>
          </cell>
          <cell r="DW14">
            <v>82600.44</v>
          </cell>
          <cell r="DX14">
            <v>177471.96</v>
          </cell>
          <cell r="DY14">
            <v>104156.76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-2903.52</v>
          </cell>
          <cell r="M15">
            <v>0</v>
          </cell>
          <cell r="P15">
            <v>0</v>
          </cell>
          <cell r="Q15">
            <v>27760.32</v>
          </cell>
          <cell r="R15">
            <v>0</v>
          </cell>
          <cell r="T15">
            <v>0</v>
          </cell>
          <cell r="AS15">
            <v>0</v>
          </cell>
          <cell r="AT15">
            <v>0</v>
          </cell>
          <cell r="AU15">
            <v>28572.720000000001</v>
          </cell>
          <cell r="AV15">
            <v>0</v>
          </cell>
          <cell r="AW15">
            <v>0</v>
          </cell>
          <cell r="AX15">
            <v>0</v>
          </cell>
          <cell r="BC15">
            <v>27594.239999999998</v>
          </cell>
          <cell r="BD15">
            <v>0</v>
          </cell>
          <cell r="BH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38076.840000000004</v>
          </cell>
          <cell r="DC15">
            <v>0</v>
          </cell>
          <cell r="DE15">
            <v>0</v>
          </cell>
          <cell r="DF15">
            <v>0</v>
          </cell>
          <cell r="DN15">
            <v>26940.239999999998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103366.92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</row>
        <row r="16">
          <cell r="I16">
            <v>135879</v>
          </cell>
          <cell r="J16">
            <v>169607.52</v>
          </cell>
          <cell r="K16">
            <v>396898.07999999996</v>
          </cell>
          <cell r="L16">
            <v>152867.04</v>
          </cell>
          <cell r="M16">
            <v>491442.24</v>
          </cell>
          <cell r="O16">
            <v>761626.44000000006</v>
          </cell>
          <cell r="P16">
            <v>199845.36</v>
          </cell>
          <cell r="Q16">
            <v>112848.84</v>
          </cell>
          <cell r="R16">
            <v>454397.88</v>
          </cell>
          <cell r="T16">
            <v>224633.52</v>
          </cell>
          <cell r="AS16">
            <v>459847.80000000005</v>
          </cell>
          <cell r="AT16">
            <v>271633.56</v>
          </cell>
          <cell r="AU16">
            <v>157095.24</v>
          </cell>
          <cell r="AV16">
            <v>272271.35999999999</v>
          </cell>
          <cell r="AW16">
            <v>317869.92</v>
          </cell>
          <cell r="AX16">
            <v>495100.32</v>
          </cell>
          <cell r="BC16">
            <v>112829.16</v>
          </cell>
          <cell r="BD16">
            <v>341591.64</v>
          </cell>
          <cell r="BH16">
            <v>319019.52000000002</v>
          </cell>
          <cell r="BK16">
            <v>540331.92000000004</v>
          </cell>
          <cell r="BL16">
            <v>788706</v>
          </cell>
          <cell r="BM16">
            <v>133899.96</v>
          </cell>
          <cell r="BN16">
            <v>454690.07999999996</v>
          </cell>
          <cell r="BO16">
            <v>317273.03999999998</v>
          </cell>
          <cell r="CR16">
            <v>829967.76</v>
          </cell>
          <cell r="CS16">
            <v>321154.19999999995</v>
          </cell>
          <cell r="CT16">
            <v>635755.32000000007</v>
          </cell>
          <cell r="CU16">
            <v>170334.96</v>
          </cell>
          <cell r="CY16">
            <v>133632.59999999998</v>
          </cell>
          <cell r="CZ16">
            <v>449572.32</v>
          </cell>
          <cell r="DA16">
            <v>453913.55999999994</v>
          </cell>
          <cell r="DB16">
            <v>201057.96000000002</v>
          </cell>
          <cell r="DC16">
            <v>268919.76</v>
          </cell>
          <cell r="DE16">
            <v>461550.72</v>
          </cell>
          <cell r="DF16">
            <v>320051.88</v>
          </cell>
          <cell r="DN16">
            <v>112473.36000000002</v>
          </cell>
          <cell r="DO16">
            <v>271905.36</v>
          </cell>
          <cell r="DP16">
            <v>88297.56</v>
          </cell>
          <cell r="DQ16">
            <v>563148.60000000009</v>
          </cell>
          <cell r="DR16">
            <v>87389.88</v>
          </cell>
          <cell r="DS16">
            <v>272036.52</v>
          </cell>
          <cell r="DT16">
            <v>765044.64</v>
          </cell>
          <cell r="DU16">
            <v>358712.64</v>
          </cell>
          <cell r="DV16">
            <v>299846.03999999998</v>
          </cell>
          <cell r="DW16">
            <v>182298.48</v>
          </cell>
          <cell r="DX16">
            <v>318493.44</v>
          </cell>
          <cell r="DY16">
            <v>181194.23999999999</v>
          </cell>
        </row>
        <row r="17">
          <cell r="I17">
            <v>40772.639999999999</v>
          </cell>
          <cell r="J17">
            <v>0</v>
          </cell>
          <cell r="K17">
            <v>107811.72</v>
          </cell>
          <cell r="L17">
            <v>0</v>
          </cell>
          <cell r="M17">
            <v>141935.16</v>
          </cell>
          <cell r="O17">
            <v>218745.24</v>
          </cell>
          <cell r="P17">
            <v>0</v>
          </cell>
          <cell r="Q17">
            <v>0</v>
          </cell>
          <cell r="R17">
            <v>126212.28</v>
          </cell>
          <cell r="T17">
            <v>0</v>
          </cell>
          <cell r="AS17">
            <v>128530.44</v>
          </cell>
          <cell r="AT17">
            <v>75177.72</v>
          </cell>
          <cell r="AU17">
            <v>0</v>
          </cell>
          <cell r="AV17">
            <v>76126.92</v>
          </cell>
          <cell r="AW17">
            <v>87743.040000000008</v>
          </cell>
          <cell r="AX17">
            <v>135918.48000000001</v>
          </cell>
          <cell r="BC17">
            <v>0</v>
          </cell>
          <cell r="BD17">
            <v>105321.72</v>
          </cell>
          <cell r="BH17">
            <v>91638.959999999992</v>
          </cell>
          <cell r="BK17">
            <v>146116.32</v>
          </cell>
          <cell r="BL17">
            <v>215410.32</v>
          </cell>
          <cell r="BO17">
            <v>91085.28</v>
          </cell>
          <cell r="CS17">
            <v>86654.399999999994</v>
          </cell>
          <cell r="CT17">
            <v>171632.76</v>
          </cell>
          <cell r="CY17">
            <v>39235.68</v>
          </cell>
          <cell r="CZ17">
            <v>160358.28</v>
          </cell>
          <cell r="DA17">
            <v>128709.24</v>
          </cell>
          <cell r="DC17">
            <v>78913.56</v>
          </cell>
          <cell r="DE17">
            <v>157604.40000000002</v>
          </cell>
          <cell r="DF17">
            <v>90300.72</v>
          </cell>
          <cell r="DN17">
            <v>0</v>
          </cell>
          <cell r="DO17">
            <v>78162.48</v>
          </cell>
          <cell r="DP17">
            <v>28527.120000000003</v>
          </cell>
          <cell r="DQ17">
            <v>118998.48000000001</v>
          </cell>
          <cell r="DR17">
            <v>27843.239999999998</v>
          </cell>
          <cell r="DS17">
            <v>78336.72</v>
          </cell>
          <cell r="DU17">
            <v>100384.20000000001</v>
          </cell>
          <cell r="DV17">
            <v>75559.200000000012</v>
          </cell>
          <cell r="DX17">
            <v>91179.839999999997</v>
          </cell>
          <cell r="DY17">
            <v>53511.839999999997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2015"/>
      <sheetName val="Тарифы Нач Затр "/>
      <sheetName val="Доп. работы"/>
    </sheetNames>
    <sheetDataSet>
      <sheetData sheetId="0" refreshError="1"/>
      <sheetData sheetId="1" refreshError="1">
        <row r="4">
          <cell r="E4">
            <v>566</v>
          </cell>
        </row>
        <row r="29">
          <cell r="E29">
            <v>6.1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од газосн"/>
      <sheetName val="обсл лифтов"/>
      <sheetName val="оч мусор"/>
      <sheetName val="аппз"/>
      <sheetName val="уб зем учка"/>
      <sheetName val="сод общ им"/>
    </sheetNames>
    <sheetDataSet>
      <sheetData sheetId="0" refreshError="1">
        <row r="5">
          <cell r="B5">
            <v>0</v>
          </cell>
        </row>
        <row r="12">
          <cell r="N12">
            <v>598349.28</v>
          </cell>
          <cell r="AL12">
            <v>350269.68</v>
          </cell>
          <cell r="AN12">
            <v>1608027.12</v>
          </cell>
          <cell r="AO12">
            <v>353625.36</v>
          </cell>
          <cell r="AP12">
            <v>1539322.2000000002</v>
          </cell>
          <cell r="AQ12">
            <v>1572118.56</v>
          </cell>
          <cell r="AR12">
            <v>1195606.08</v>
          </cell>
          <cell r="CE12">
            <v>1837940.52</v>
          </cell>
          <cell r="CF12">
            <v>1315636.56</v>
          </cell>
          <cell r="CG12">
            <v>690853.55999999994</v>
          </cell>
          <cell r="CH12">
            <v>690336.48</v>
          </cell>
          <cell r="CI12">
            <v>481956.72</v>
          </cell>
          <cell r="CJ12">
            <v>594985.67999999993</v>
          </cell>
          <cell r="CL12">
            <v>4108758.96</v>
          </cell>
          <cell r="CM12">
            <v>688486.08</v>
          </cell>
          <cell r="CN12">
            <v>690189.36</v>
          </cell>
          <cell r="CP12">
            <v>2640425.4000000004</v>
          </cell>
          <cell r="CV12">
            <v>2004735.48</v>
          </cell>
          <cell r="CW12">
            <v>348977.16000000003</v>
          </cell>
          <cell r="CX12">
            <v>2656053.48</v>
          </cell>
          <cell r="DL12">
            <v>2041094.52</v>
          </cell>
        </row>
        <row r="13">
          <cell r="N13">
            <v>81506.16</v>
          </cell>
          <cell r="AL13">
            <v>47714.159999999996</v>
          </cell>
          <cell r="AN13">
            <v>219042</v>
          </cell>
          <cell r="AO13">
            <v>48171.12</v>
          </cell>
          <cell r="AP13">
            <v>209684.88</v>
          </cell>
          <cell r="AQ13">
            <v>214154.03999999998</v>
          </cell>
          <cell r="AR13">
            <v>162866.16</v>
          </cell>
          <cell r="CE13">
            <v>250395.72000000003</v>
          </cell>
          <cell r="CF13">
            <v>179217.12</v>
          </cell>
          <cell r="CG13">
            <v>94107.12</v>
          </cell>
          <cell r="CH13">
            <v>94038.720000000001</v>
          </cell>
          <cell r="CI13">
            <v>65651.88</v>
          </cell>
          <cell r="CJ13">
            <v>81049.440000000002</v>
          </cell>
          <cell r="CL13">
            <v>559695.96</v>
          </cell>
          <cell r="CM13">
            <v>93786.240000000005</v>
          </cell>
          <cell r="CN13">
            <v>94019.040000000008</v>
          </cell>
          <cell r="CO13">
            <v>81506.16</v>
          </cell>
          <cell r="CP13">
            <v>359684.04</v>
          </cell>
          <cell r="CV13">
            <v>273086.27999999997</v>
          </cell>
          <cell r="CW13">
            <v>47538.239999999998</v>
          </cell>
          <cell r="CX13">
            <v>361811.04</v>
          </cell>
          <cell r="DL13">
            <v>278041.92</v>
          </cell>
        </row>
        <row r="14">
          <cell r="N14">
            <v>68869.440000000002</v>
          </cell>
          <cell r="AL14">
            <v>40316.879999999997</v>
          </cell>
          <cell r="AN14">
            <v>184413.12</v>
          </cell>
          <cell r="AO14">
            <v>39054.720000000001</v>
          </cell>
          <cell r="AP14">
            <v>177177.48</v>
          </cell>
          <cell r="AQ14">
            <v>180948.36000000002</v>
          </cell>
          <cell r="AR14">
            <v>137615.76</v>
          </cell>
          <cell r="CE14">
            <v>211575.59999999998</v>
          </cell>
          <cell r="CF14">
            <v>151432.20000000001</v>
          </cell>
          <cell r="CG14">
            <v>79516.799999999988</v>
          </cell>
          <cell r="CH14">
            <v>79458.12</v>
          </cell>
          <cell r="CI14">
            <v>55473.240000000005</v>
          </cell>
          <cell r="CJ14">
            <v>68483.759999999995</v>
          </cell>
          <cell r="CL14">
            <v>448441.80000000005</v>
          </cell>
          <cell r="CM14">
            <v>79245.48</v>
          </cell>
          <cell r="CN14">
            <v>79442.64</v>
          </cell>
          <cell r="CO14">
            <v>222.24</v>
          </cell>
          <cell r="CP14">
            <v>303921.72000000003</v>
          </cell>
          <cell r="CV14">
            <v>230747.88</v>
          </cell>
          <cell r="CW14">
            <v>40168.080000000002</v>
          </cell>
          <cell r="CX14">
            <v>305717.03999999998</v>
          </cell>
          <cell r="DL14">
            <v>234935.76</v>
          </cell>
        </row>
        <row r="15">
          <cell r="N15">
            <v>25907.52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51515.040000000001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V15">
            <v>0</v>
          </cell>
          <cell r="CW15">
            <v>0</v>
          </cell>
          <cell r="CX15">
            <v>0</v>
          </cell>
          <cell r="DL15">
            <v>0</v>
          </cell>
        </row>
        <row r="16">
          <cell r="N16">
            <v>114661.56</v>
          </cell>
          <cell r="AL16">
            <v>102982.44</v>
          </cell>
          <cell r="AN16">
            <v>331086.59999999998</v>
          </cell>
          <cell r="AO16">
            <v>97965.72</v>
          </cell>
          <cell r="AP16">
            <v>331842.12</v>
          </cell>
          <cell r="AQ16">
            <v>330629.52</v>
          </cell>
          <cell r="AR16">
            <v>309788.16000000003</v>
          </cell>
          <cell r="CE16">
            <v>450420.47999999998</v>
          </cell>
          <cell r="CF16">
            <v>280267.80000000005</v>
          </cell>
          <cell r="CG16">
            <v>141383.28</v>
          </cell>
          <cell r="CH16">
            <v>139260.59999999998</v>
          </cell>
          <cell r="CI16">
            <v>94543.44</v>
          </cell>
          <cell r="CJ16">
            <v>114605.75999999999</v>
          </cell>
          <cell r="CL16">
            <v>892530.48</v>
          </cell>
          <cell r="CM16">
            <v>140732.04</v>
          </cell>
          <cell r="CN16">
            <v>125774.76</v>
          </cell>
          <cell r="CO16">
            <v>91615.56</v>
          </cell>
          <cell r="CP16">
            <v>608805.84</v>
          </cell>
          <cell r="CV16">
            <v>423203.64</v>
          </cell>
          <cell r="CW16">
            <v>102956.63999999998</v>
          </cell>
          <cell r="CX16">
            <v>445589.52</v>
          </cell>
          <cell r="DL16">
            <v>415078.44000000006</v>
          </cell>
        </row>
        <row r="17">
          <cell r="N17">
            <v>0</v>
          </cell>
          <cell r="AL17">
            <v>0</v>
          </cell>
          <cell r="AN17">
            <v>95090.52</v>
          </cell>
          <cell r="AO17">
            <v>20910.96</v>
          </cell>
          <cell r="AP17">
            <v>90936.959999999992</v>
          </cell>
          <cell r="AQ17">
            <v>92966.16</v>
          </cell>
          <cell r="AR17">
            <v>70699.319999999992</v>
          </cell>
          <cell r="CE17">
            <v>108693.59999999999</v>
          </cell>
          <cell r="CF17">
            <v>77797.680000000008</v>
          </cell>
          <cell r="CG17">
            <v>40854.120000000003</v>
          </cell>
          <cell r="CH17">
            <v>40823.040000000001</v>
          </cell>
          <cell r="CI17">
            <v>28499.760000000002</v>
          </cell>
          <cell r="CL17">
            <v>242963.03999999998</v>
          </cell>
          <cell r="CM17">
            <v>40712.639999999999</v>
          </cell>
          <cell r="CN17">
            <v>40813.440000000002</v>
          </cell>
          <cell r="CP17">
            <v>156135.48000000001</v>
          </cell>
          <cell r="CV17">
            <v>118314.72</v>
          </cell>
          <cell r="CX17">
            <v>157062.12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hyperlink" Target="http://pioneerservice.spb.ru/upload/iblock/fa6/fa616f42e3448328d45c57423f971eaf.pdf" TargetMode="External"/><Relationship Id="rId1" Type="http://schemas.openxmlformats.org/officeDocument/2006/relationships/hyperlink" Target="http://pioneerservice.spb.ru/upload/iblock/bcf/bcf89518de8811576d7fb94f9b0b3b24.pdf" TargetMode="Externa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abSelected="1" workbookViewId="0">
      <selection activeCell="A10" sqref="A10"/>
    </sheetView>
  </sheetViews>
  <sheetFormatPr defaultRowHeight="15" x14ac:dyDescent="0.2"/>
  <cols>
    <col min="1" max="1" width="43.28515625" style="72" customWidth="1"/>
    <col min="2" max="2" width="32.7109375" style="69" customWidth="1"/>
    <col min="3" max="3" width="44" style="70" customWidth="1"/>
    <col min="4" max="16384" width="9.140625" style="70"/>
  </cols>
  <sheetData>
    <row r="1" spans="1:3" x14ac:dyDescent="0.2">
      <c r="A1" s="72" t="s">
        <v>69</v>
      </c>
      <c r="B1" s="69" t="s">
        <v>367</v>
      </c>
      <c r="C1" s="174"/>
    </row>
    <row r="2" spans="1:3" x14ac:dyDescent="0.2">
      <c r="A2" s="70" t="s">
        <v>545</v>
      </c>
      <c r="B2" s="74" t="s">
        <v>70</v>
      </c>
    </row>
    <row r="3" spans="1:3" x14ac:dyDescent="0.2">
      <c r="A3" s="70" t="s">
        <v>548</v>
      </c>
      <c r="B3" s="74" t="s">
        <v>70</v>
      </c>
    </row>
    <row r="4" spans="1:3" x14ac:dyDescent="0.2">
      <c r="A4" s="70" t="s">
        <v>546</v>
      </c>
      <c r="B4" s="74" t="s">
        <v>70</v>
      </c>
    </row>
    <row r="5" spans="1:3" x14ac:dyDescent="0.2">
      <c r="A5" s="70" t="s">
        <v>547</v>
      </c>
      <c r="B5" s="74" t="s">
        <v>70</v>
      </c>
    </row>
    <row r="6" spans="1:3" x14ac:dyDescent="0.2">
      <c r="B6" s="74"/>
    </row>
    <row r="7" spans="1:3" x14ac:dyDescent="0.2">
      <c r="B7" s="74"/>
    </row>
    <row r="8" spans="1:3" x14ac:dyDescent="0.2">
      <c r="B8" s="74"/>
    </row>
    <row r="9" spans="1:3" x14ac:dyDescent="0.2">
      <c r="B9" s="74"/>
    </row>
    <row r="10" spans="1:3" x14ac:dyDescent="0.2">
      <c r="B10" s="74"/>
    </row>
    <row r="11" spans="1:3" x14ac:dyDescent="0.2">
      <c r="B11" s="74"/>
    </row>
    <row r="12" spans="1:3" x14ac:dyDescent="0.2">
      <c r="B12" s="74"/>
    </row>
    <row r="13" spans="1:3" x14ac:dyDescent="0.2">
      <c r="B13" s="74"/>
    </row>
    <row r="14" spans="1:3" x14ac:dyDescent="0.2">
      <c r="B14" s="74"/>
    </row>
    <row r="15" spans="1:3" x14ac:dyDescent="0.2">
      <c r="B15" s="74"/>
    </row>
    <row r="16" spans="1:3" x14ac:dyDescent="0.2">
      <c r="B16" s="74"/>
    </row>
    <row r="17" spans="2:2" x14ac:dyDescent="0.2">
      <c r="B17" s="74"/>
    </row>
    <row r="18" spans="2:2" x14ac:dyDescent="0.2">
      <c r="B18" s="74"/>
    </row>
    <row r="19" spans="2:2" x14ac:dyDescent="0.2">
      <c r="B19" s="74"/>
    </row>
    <row r="20" spans="2:2" x14ac:dyDescent="0.2">
      <c r="B20" s="74"/>
    </row>
    <row r="21" spans="2:2" x14ac:dyDescent="0.2">
      <c r="B21" s="73"/>
    </row>
    <row r="22" spans="2:2" x14ac:dyDescent="0.2">
      <c r="B22" s="74"/>
    </row>
    <row r="23" spans="2:2" x14ac:dyDescent="0.2">
      <c r="B23" s="74"/>
    </row>
    <row r="24" spans="2:2" x14ac:dyDescent="0.2">
      <c r="B24" s="74"/>
    </row>
    <row r="25" spans="2:2" x14ac:dyDescent="0.2">
      <c r="B25" s="74"/>
    </row>
    <row r="26" spans="2:2" x14ac:dyDescent="0.2">
      <c r="B26" s="74"/>
    </row>
    <row r="27" spans="2:2" x14ac:dyDescent="0.2">
      <c r="B27" s="74"/>
    </row>
    <row r="28" spans="2:2" x14ac:dyDescent="0.2">
      <c r="B28" s="74"/>
    </row>
    <row r="29" spans="2:2" x14ac:dyDescent="0.2">
      <c r="B29" s="74"/>
    </row>
    <row r="30" spans="2:2" x14ac:dyDescent="0.2">
      <c r="B30" s="74"/>
    </row>
    <row r="31" spans="2:2" x14ac:dyDescent="0.2">
      <c r="B31" s="74"/>
    </row>
    <row r="32" spans="2:2" x14ac:dyDescent="0.2">
      <c r="B32" s="74"/>
    </row>
    <row r="33" spans="2:2" x14ac:dyDescent="0.2">
      <c r="B33" s="74"/>
    </row>
    <row r="34" spans="2:2" x14ac:dyDescent="0.2">
      <c r="B34" s="74"/>
    </row>
    <row r="35" spans="2:2" x14ac:dyDescent="0.2">
      <c r="B35" s="73"/>
    </row>
    <row r="36" spans="2:2" x14ac:dyDescent="0.2">
      <c r="B36" s="74"/>
    </row>
    <row r="37" spans="2:2" x14ac:dyDescent="0.2">
      <c r="B37" s="74"/>
    </row>
    <row r="38" spans="2:2" x14ac:dyDescent="0.2">
      <c r="B38" s="74"/>
    </row>
    <row r="39" spans="2:2" x14ac:dyDescent="0.2">
      <c r="B39" s="74"/>
    </row>
    <row r="40" spans="2:2" x14ac:dyDescent="0.2">
      <c r="B40" s="74"/>
    </row>
    <row r="41" spans="2:2" x14ac:dyDescent="0.2">
      <c r="B41" s="74"/>
    </row>
    <row r="42" spans="2:2" x14ac:dyDescent="0.2">
      <c r="B42" s="74"/>
    </row>
    <row r="43" spans="2:2" x14ac:dyDescent="0.2">
      <c r="B43" s="74"/>
    </row>
    <row r="44" spans="2:2" x14ac:dyDescent="0.2">
      <c r="B44" s="74"/>
    </row>
    <row r="45" spans="2:2" x14ac:dyDescent="0.2">
      <c r="B45" s="74"/>
    </row>
    <row r="46" spans="2:2" x14ac:dyDescent="0.2">
      <c r="B46" s="74"/>
    </row>
    <row r="47" spans="2:2" x14ac:dyDescent="0.2">
      <c r="B47" s="74"/>
    </row>
    <row r="48" spans="2:2" x14ac:dyDescent="0.2">
      <c r="B48" s="74"/>
    </row>
    <row r="49" spans="2:2" x14ac:dyDescent="0.2">
      <c r="B49" s="74"/>
    </row>
    <row r="50" spans="2:2" x14ac:dyDescent="0.2">
      <c r="B50" s="74"/>
    </row>
    <row r="51" spans="2:2" x14ac:dyDescent="0.2">
      <c r="B51" s="74"/>
    </row>
    <row r="52" spans="2:2" x14ac:dyDescent="0.2">
      <c r="B52" s="74"/>
    </row>
    <row r="53" spans="2:2" x14ac:dyDescent="0.2">
      <c r="B53" s="74"/>
    </row>
    <row r="54" spans="2:2" x14ac:dyDescent="0.2">
      <c r="B54" s="74"/>
    </row>
    <row r="55" spans="2:2" x14ac:dyDescent="0.2">
      <c r="B55" s="74"/>
    </row>
    <row r="56" spans="2:2" x14ac:dyDescent="0.2">
      <c r="B56" s="74"/>
    </row>
    <row r="57" spans="2:2" x14ac:dyDescent="0.2">
      <c r="B57" s="74"/>
    </row>
    <row r="58" spans="2:2" x14ac:dyDescent="0.2">
      <c r="B58" s="74"/>
    </row>
    <row r="59" spans="2:2" x14ac:dyDescent="0.2">
      <c r="B59" s="74"/>
    </row>
    <row r="60" spans="2:2" x14ac:dyDescent="0.2">
      <c r="B60" s="74"/>
    </row>
    <row r="61" spans="2:2" x14ac:dyDescent="0.2">
      <c r="B61" s="74"/>
    </row>
    <row r="62" spans="2:2" x14ac:dyDescent="0.2">
      <c r="B62" s="74"/>
    </row>
    <row r="63" spans="2:2" x14ac:dyDescent="0.2">
      <c r="B63" s="74"/>
    </row>
    <row r="64" spans="2:2" x14ac:dyDescent="0.2">
      <c r="B64" s="74"/>
    </row>
    <row r="65" spans="2:2" x14ac:dyDescent="0.2">
      <c r="B65" s="74"/>
    </row>
    <row r="66" spans="2:2" x14ac:dyDescent="0.2">
      <c r="B66" s="74"/>
    </row>
    <row r="67" spans="2:2" x14ac:dyDescent="0.2">
      <c r="B67" s="74"/>
    </row>
    <row r="68" spans="2:2" x14ac:dyDescent="0.2">
      <c r="B68" s="74"/>
    </row>
    <row r="69" spans="2:2" x14ac:dyDescent="0.2">
      <c r="B69" s="74"/>
    </row>
    <row r="70" spans="2:2" x14ac:dyDescent="0.2">
      <c r="B70" s="74"/>
    </row>
    <row r="71" spans="2:2" x14ac:dyDescent="0.2">
      <c r="B71" s="74"/>
    </row>
    <row r="72" spans="2:2" x14ac:dyDescent="0.2">
      <c r="B72" s="74"/>
    </row>
    <row r="73" spans="2:2" x14ac:dyDescent="0.2">
      <c r="B73" s="74"/>
    </row>
    <row r="74" spans="2:2" x14ac:dyDescent="0.2">
      <c r="B74" s="74"/>
    </row>
    <row r="75" spans="2:2" x14ac:dyDescent="0.2">
      <c r="B75" s="74"/>
    </row>
    <row r="76" spans="2:2" x14ac:dyDescent="0.2">
      <c r="B76" s="74"/>
    </row>
    <row r="77" spans="2:2" x14ac:dyDescent="0.2">
      <c r="B77" s="74"/>
    </row>
    <row r="78" spans="2:2" x14ac:dyDescent="0.2">
      <c r="B78" s="74"/>
    </row>
    <row r="79" spans="2:2" x14ac:dyDescent="0.2">
      <c r="B79" s="74"/>
    </row>
    <row r="80" spans="2:2" x14ac:dyDescent="0.2">
      <c r="B80" s="74"/>
    </row>
    <row r="81" spans="1:2" x14ac:dyDescent="0.2">
      <c r="B81" s="74"/>
    </row>
    <row r="82" spans="1:2" x14ac:dyDescent="0.2">
      <c r="B82" s="74"/>
    </row>
    <row r="83" spans="1:2" x14ac:dyDescent="0.2">
      <c r="B83" s="74"/>
    </row>
    <row r="84" spans="1:2" x14ac:dyDescent="0.2">
      <c r="A84" s="104"/>
      <c r="B84" s="74"/>
    </row>
    <row r="85" spans="1:2" x14ac:dyDescent="0.2">
      <c r="B85" s="74"/>
    </row>
    <row r="86" spans="1:2" x14ac:dyDescent="0.2">
      <c r="B86" s="74"/>
    </row>
    <row r="87" spans="1:2" x14ac:dyDescent="0.2">
      <c r="B87" s="74"/>
    </row>
    <row r="88" spans="1:2" x14ac:dyDescent="0.2">
      <c r="B88" s="74"/>
    </row>
    <row r="89" spans="1:2" x14ac:dyDescent="0.2">
      <c r="B89" s="73"/>
    </row>
    <row r="90" spans="1:2" x14ac:dyDescent="0.2">
      <c r="B90" s="74"/>
    </row>
    <row r="91" spans="1:2" x14ac:dyDescent="0.2">
      <c r="B91" s="74"/>
    </row>
    <row r="92" spans="1:2" x14ac:dyDescent="0.2">
      <c r="B92" s="74"/>
    </row>
    <row r="93" spans="1:2" x14ac:dyDescent="0.2">
      <c r="B93" s="74"/>
    </row>
    <row r="94" spans="1:2" x14ac:dyDescent="0.2">
      <c r="B94" s="74"/>
    </row>
    <row r="95" spans="1:2" x14ac:dyDescent="0.2">
      <c r="B95" s="74"/>
    </row>
    <row r="96" spans="1:2" x14ac:dyDescent="0.2">
      <c r="B96" s="74"/>
    </row>
    <row r="97" spans="2:3" x14ac:dyDescent="0.2">
      <c r="B97" s="74"/>
    </row>
    <row r="98" spans="2:3" x14ac:dyDescent="0.2">
      <c r="B98" s="74"/>
    </row>
    <row r="99" spans="2:3" x14ac:dyDescent="0.2">
      <c r="B99" s="74"/>
    </row>
    <row r="100" spans="2:3" x14ac:dyDescent="0.2">
      <c r="B100" s="74"/>
    </row>
    <row r="101" spans="2:3" x14ac:dyDescent="0.2">
      <c r="B101" s="74"/>
    </row>
    <row r="102" spans="2:3" x14ac:dyDescent="0.2">
      <c r="B102" s="74"/>
    </row>
    <row r="103" spans="2:3" x14ac:dyDescent="0.2">
      <c r="B103" s="74"/>
    </row>
    <row r="104" spans="2:3" x14ac:dyDescent="0.2">
      <c r="B104" s="74"/>
    </row>
    <row r="105" spans="2:3" x14ac:dyDescent="0.2">
      <c r="B105" s="74"/>
    </row>
    <row r="106" spans="2:3" x14ac:dyDescent="0.2">
      <c r="B106" s="74"/>
    </row>
    <row r="107" spans="2:3" x14ac:dyDescent="0.2">
      <c r="B107" s="74"/>
    </row>
    <row r="108" spans="2:3" x14ac:dyDescent="0.2">
      <c r="B108" s="74"/>
    </row>
    <row r="109" spans="2:3" x14ac:dyDescent="0.2">
      <c r="B109" s="74"/>
      <c r="C109" s="71"/>
    </row>
    <row r="110" spans="2:3" x14ac:dyDescent="0.2">
      <c r="B110" s="74"/>
    </row>
    <row r="111" spans="2:3" x14ac:dyDescent="0.2">
      <c r="B111" s="74"/>
    </row>
    <row r="112" spans="2:3" x14ac:dyDescent="0.2">
      <c r="B112" s="74"/>
    </row>
    <row r="113" spans="2:2" x14ac:dyDescent="0.2">
      <c r="B113" s="74"/>
    </row>
    <row r="114" spans="2:2" x14ac:dyDescent="0.2">
      <c r="B114" s="74"/>
    </row>
    <row r="115" spans="2:2" x14ac:dyDescent="0.2">
      <c r="B115" s="74"/>
    </row>
    <row r="116" spans="2:2" x14ac:dyDescent="0.2">
      <c r="B116" s="74"/>
    </row>
    <row r="117" spans="2:2" x14ac:dyDescent="0.2">
      <c r="B117" s="74"/>
    </row>
    <row r="118" spans="2:2" x14ac:dyDescent="0.2">
      <c r="B118" s="74"/>
    </row>
    <row r="119" spans="2:2" x14ac:dyDescent="0.2">
      <c r="B119" s="74"/>
    </row>
    <row r="120" spans="2:2" x14ac:dyDescent="0.2">
      <c r="B120" s="74"/>
    </row>
    <row r="121" spans="2:2" x14ac:dyDescent="0.2">
      <c r="B121" s="74"/>
    </row>
    <row r="122" spans="2:2" x14ac:dyDescent="0.2">
      <c r="B122" s="74"/>
    </row>
    <row r="123" spans="2:2" x14ac:dyDescent="0.2">
      <c r="B123" s="74"/>
    </row>
    <row r="124" spans="2:2" x14ac:dyDescent="0.2">
      <c r="B124" s="74"/>
    </row>
    <row r="125" spans="2:2" x14ac:dyDescent="0.2">
      <c r="B125" s="74"/>
    </row>
    <row r="126" spans="2:2" x14ac:dyDescent="0.2">
      <c r="B126" s="74"/>
    </row>
    <row r="127" spans="2:2" x14ac:dyDescent="0.2">
      <c r="B127" s="74"/>
    </row>
    <row r="128" spans="2:2" x14ac:dyDescent="0.2">
      <c r="B128" s="74"/>
    </row>
    <row r="129" spans="1:2" x14ac:dyDescent="0.2">
      <c r="B129" s="73"/>
    </row>
    <row r="130" spans="1:2" x14ac:dyDescent="0.2">
      <c r="B130" s="73"/>
    </row>
    <row r="131" spans="1:2" x14ac:dyDescent="0.2">
      <c r="A131" s="104"/>
      <c r="B131" s="105"/>
    </row>
  </sheetData>
  <phoneticPr fontId="27" type="noConversion"/>
  <hyperlinks>
    <hyperlink ref="B2" location="'есенина 11-1-12'!A1" display="ПЕРЕЙТИ К ПРОСМОТРУ"/>
    <hyperlink ref="B3" location="'есенина 11-2-12'!A1" display="ПЕРЕЙТИ К ПРОСМОТРУ"/>
    <hyperlink ref="B4" location="'Есенина д. 15 корп. 1'!A1" display="ПЕРЕЙТИ К ПРОСМОТРУ"/>
    <hyperlink ref="B5" location="'Есенина д. 22 корп. 1'!A1" display="ПЕРЕЙТИ К ПРОСМОТРУ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51.140625" style="15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501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93" t="s">
        <v>72</v>
      </c>
      <c r="B10" s="272" t="s">
        <v>73</v>
      </c>
      <c r="C10" s="272" t="s">
        <v>74</v>
      </c>
      <c r="D10" s="272" t="s">
        <v>75</v>
      </c>
      <c r="E10" s="295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94"/>
      <c r="B11" s="272"/>
      <c r="C11" s="272"/>
      <c r="D11" s="272"/>
      <c r="E11" s="62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5.75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[2]свод!$DI$12</f>
        <v>878528.52</v>
      </c>
      <c r="G12" s="271"/>
      <c r="H12" s="281">
        <f>[2]свод!$DI$12</f>
        <v>878528.52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7.5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[2]свод!$DI$13</f>
        <v>119673.24</v>
      </c>
      <c r="G21" s="7"/>
      <c r="H21" s="10">
        <f>[2]свод!$DI$13</f>
        <v>119673.24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[2]свод!$DI$14</f>
        <v>101119.32</v>
      </c>
      <c r="G22" s="7"/>
      <c r="H22" s="10">
        <f>[2]свод!$DI$14</f>
        <v>101119.32</v>
      </c>
      <c r="I22" s="14"/>
    </row>
    <row r="23" spans="1:10" ht="35.25" customHeight="1" x14ac:dyDescent="0.2">
      <c r="A23" s="7">
        <v>4</v>
      </c>
      <c r="B23" s="32" t="s">
        <v>97</v>
      </c>
      <c r="C23" s="8"/>
      <c r="D23" s="9" t="s">
        <v>90</v>
      </c>
      <c r="E23" s="7"/>
      <c r="F23" s="10">
        <f>[2]свод!$DI$15</f>
        <v>0</v>
      </c>
      <c r="G23" s="7"/>
      <c r="H23" s="10">
        <f>[2]свод!$DI$15</f>
        <v>0</v>
      </c>
      <c r="I23" s="14"/>
    </row>
    <row r="24" spans="1:10" x14ac:dyDescent="0.2">
      <c r="A24" s="7">
        <v>5</v>
      </c>
      <c r="B24" s="32" t="s">
        <v>98</v>
      </c>
      <c r="C24" s="8"/>
      <c r="D24" s="9" t="s">
        <v>90</v>
      </c>
      <c r="E24" s="7"/>
      <c r="F24" s="10">
        <f>[2]свод!$DI$16</f>
        <v>115735.32</v>
      </c>
      <c r="G24" s="7"/>
      <c r="H24" s="10">
        <f>[2]свод!$DI$16</f>
        <v>115735.32</v>
      </c>
      <c r="I24" s="14"/>
    </row>
    <row r="25" spans="1:10" ht="47.25" customHeight="1" x14ac:dyDescent="0.2">
      <c r="A25" s="7">
        <v>6</v>
      </c>
      <c r="B25" s="32" t="s">
        <v>99</v>
      </c>
      <c r="C25" s="8"/>
      <c r="D25" s="9" t="s">
        <v>90</v>
      </c>
      <c r="E25" s="7"/>
      <c r="F25" s="10">
        <f>[2]свод!$DI$17</f>
        <v>0</v>
      </c>
      <c r="G25" s="7"/>
      <c r="H25" s="10">
        <f>[2]свод!$DI$17</f>
        <v>0</v>
      </c>
      <c r="I25" s="14"/>
    </row>
    <row r="26" spans="1:10" ht="39" customHeight="1" x14ac:dyDescent="0.2">
      <c r="A26" s="285">
        <v>7</v>
      </c>
      <c r="B26" s="32" t="s">
        <v>100</v>
      </c>
      <c r="C26" s="8"/>
      <c r="D26" s="8" t="s">
        <v>101</v>
      </c>
      <c r="E26" s="7"/>
      <c r="F26" s="10">
        <f>SUM(F27:F28)</f>
        <v>28830</v>
      </c>
      <c r="G26" s="10"/>
      <c r="H26" s="10">
        <f>SUM(H27:H31)</f>
        <v>170905</v>
      </c>
      <c r="I26" s="14"/>
      <c r="J26" s="12"/>
    </row>
    <row r="27" spans="1:10" ht="38.25" customHeight="1" x14ac:dyDescent="0.2">
      <c r="A27" s="286"/>
      <c r="B27" s="8" t="s">
        <v>122</v>
      </c>
      <c r="C27" s="8" t="s">
        <v>62</v>
      </c>
      <c r="D27" s="9"/>
      <c r="E27" s="7">
        <v>15</v>
      </c>
      <c r="F27" s="10">
        <v>14250</v>
      </c>
      <c r="G27" s="7">
        <v>38</v>
      </c>
      <c r="H27" s="10">
        <v>44139</v>
      </c>
      <c r="I27" s="14">
        <v>12</v>
      </c>
      <c r="J27" s="12"/>
    </row>
    <row r="28" spans="1:10" ht="37.5" customHeight="1" x14ac:dyDescent="0.2">
      <c r="A28" s="286"/>
      <c r="B28" s="109" t="s">
        <v>184</v>
      </c>
      <c r="C28" s="110" t="s">
        <v>176</v>
      </c>
      <c r="D28" s="111"/>
      <c r="E28" s="107">
        <v>30</v>
      </c>
      <c r="F28" s="10">
        <v>14580</v>
      </c>
      <c r="G28" s="107">
        <v>31</v>
      </c>
      <c r="H28" s="10">
        <v>13951</v>
      </c>
      <c r="I28" s="145">
        <v>12</v>
      </c>
      <c r="J28" s="12"/>
    </row>
    <row r="29" spans="1:10" ht="39.75" customHeight="1" x14ac:dyDescent="0.2">
      <c r="A29" s="286"/>
      <c r="B29" s="109" t="s">
        <v>203</v>
      </c>
      <c r="C29" s="110" t="s">
        <v>176</v>
      </c>
      <c r="D29" s="111"/>
      <c r="E29" s="107"/>
      <c r="F29" s="107"/>
      <c r="G29" s="107">
        <v>2</v>
      </c>
      <c r="H29" s="10">
        <v>2688</v>
      </c>
      <c r="I29" s="145">
        <v>12</v>
      </c>
      <c r="J29" s="12"/>
    </row>
    <row r="30" spans="1:10" ht="27.75" customHeight="1" x14ac:dyDescent="0.2">
      <c r="A30" s="286"/>
      <c r="B30" s="109" t="s">
        <v>495</v>
      </c>
      <c r="C30" s="110" t="s">
        <v>176</v>
      </c>
      <c r="D30" s="111"/>
      <c r="E30" s="107"/>
      <c r="F30" s="107"/>
      <c r="G30" s="107">
        <v>53</v>
      </c>
      <c r="H30" s="10">
        <v>44958</v>
      </c>
      <c r="I30" s="145">
        <v>12</v>
      </c>
      <c r="J30" s="12"/>
    </row>
    <row r="31" spans="1:10" x14ac:dyDescent="0.2">
      <c r="A31" s="286"/>
      <c r="B31" s="6" t="s">
        <v>300</v>
      </c>
      <c r="C31" s="8"/>
      <c r="D31" s="9"/>
      <c r="E31" s="7"/>
      <c r="F31" s="7"/>
      <c r="G31" s="7"/>
      <c r="H31" s="10">
        <v>65169</v>
      </c>
      <c r="I31" s="14"/>
    </row>
    <row r="32" spans="1:10" x14ac:dyDescent="0.2">
      <c r="A32" s="290" t="s">
        <v>71</v>
      </c>
      <c r="B32" s="291"/>
      <c r="C32" s="291"/>
      <c r="D32" s="291"/>
      <c r="E32" s="291"/>
      <c r="F32" s="291"/>
      <c r="G32" s="291"/>
      <c r="H32" s="291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  <row r="42" spans="9:9" x14ac:dyDescent="0.2">
      <c r="I42" s="45"/>
    </row>
    <row r="43" spans="9:9" x14ac:dyDescent="0.2">
      <c r="I43" s="45"/>
    </row>
    <row r="44" spans="9:9" x14ac:dyDescent="0.2">
      <c r="I44" s="45"/>
    </row>
    <row r="45" spans="9:9" x14ac:dyDescent="0.2">
      <c r="I45" s="45"/>
    </row>
  </sheetData>
  <mergeCells count="15">
    <mergeCell ref="A32:H32"/>
    <mergeCell ref="A12:A20"/>
    <mergeCell ref="A26:A31"/>
    <mergeCell ref="A10:A11"/>
    <mergeCell ref="B10:B11"/>
    <mergeCell ref="E12:E20"/>
    <mergeCell ref="C10:C11"/>
    <mergeCell ref="D10:D11"/>
    <mergeCell ref="E10:F10"/>
    <mergeCell ref="A1:H1"/>
    <mergeCell ref="A2:I9"/>
    <mergeCell ref="H12:H20"/>
    <mergeCell ref="F12:F20"/>
    <mergeCell ref="G12:G20"/>
    <mergeCell ref="G10:H10"/>
  </mergeCells>
  <phoneticPr fontId="0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sqref="A1:H1"/>
    </sheetView>
  </sheetViews>
  <sheetFormatPr defaultRowHeight="12.75" x14ac:dyDescent="0.2"/>
  <cols>
    <col min="1" max="1" width="5.85546875" style="4" customWidth="1"/>
    <col min="2" max="2" width="42.28515625" style="3" customWidth="1"/>
    <col min="3" max="3" width="12.7109375" style="3" customWidth="1"/>
    <col min="4" max="4" width="16.42578125" style="3" customWidth="1"/>
    <col min="5" max="5" width="12.42578125" style="3" customWidth="1"/>
    <col min="6" max="6" width="17.28515625" style="3" customWidth="1"/>
    <col min="7" max="7" width="10.7109375" style="3" customWidth="1"/>
    <col min="8" max="8" width="15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342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8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4">
        <f>[3]свод!$L$12</f>
        <v>874767.84000000008</v>
      </c>
      <c r="G12" s="271"/>
      <c r="H12" s="274">
        <f>[3]свод!$L$12</f>
        <v>874767.84000000008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1"/>
      <c r="H13" s="273"/>
      <c r="I13" s="14"/>
    </row>
    <row r="14" spans="1:9" ht="33" customHeight="1" x14ac:dyDescent="0.2">
      <c r="A14" s="271"/>
      <c r="B14" s="8" t="s">
        <v>83</v>
      </c>
      <c r="C14" s="8"/>
      <c r="D14" s="9" t="s">
        <v>84</v>
      </c>
      <c r="E14" s="273"/>
      <c r="F14" s="273"/>
      <c r="G14" s="271"/>
      <c r="H14" s="273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3"/>
      <c r="F15" s="273"/>
      <c r="G15" s="271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1"/>
      <c r="H16" s="273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3"/>
      <c r="F17" s="273"/>
      <c r="G17" s="271"/>
      <c r="H17" s="273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3"/>
      <c r="F18" s="273"/>
      <c r="G18" s="271"/>
      <c r="H18" s="273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3"/>
      <c r="F19" s="273"/>
      <c r="G19" s="271"/>
      <c r="H19" s="273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3"/>
      <c r="F20" s="273"/>
      <c r="G20" s="271"/>
      <c r="H20" s="273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[3]свод!$L$13</f>
        <v>119160.59999999999</v>
      </c>
      <c r="G21" s="7"/>
      <c r="H21" s="26">
        <f>[3]свод!$L$13</f>
        <v>119160.59999999999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[3]свод!$L$14</f>
        <v>100038.59999999999</v>
      </c>
      <c r="G22" s="7"/>
      <c r="H22" s="26">
        <f>[3]свод!$L$14</f>
        <v>100038.59999999999</v>
      </c>
      <c r="I22" s="14"/>
    </row>
    <row r="23" spans="1:10" ht="30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[3]свод!$L$15</f>
        <v>-2903.52</v>
      </c>
      <c r="G23" s="7"/>
      <c r="H23" s="26">
        <f>[3]свод!$L$15</f>
        <v>-2903.52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[3]свод!$L$16</f>
        <v>152867.04</v>
      </c>
      <c r="G24" s="7"/>
      <c r="H24" s="25">
        <f>[3]свод!$L$16</f>
        <v>152867.04</v>
      </c>
      <c r="I24" s="14"/>
    </row>
    <row r="25" spans="1:10" ht="27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[3]свод!$L$17</f>
        <v>0</v>
      </c>
      <c r="G25" s="7"/>
      <c r="H25" s="26">
        <f>[3]свод!$L$17</f>
        <v>0</v>
      </c>
      <c r="I25" s="14"/>
    </row>
    <row r="26" spans="1:10" ht="31.9" customHeight="1" x14ac:dyDescent="0.2">
      <c r="A26" s="271">
        <v>7</v>
      </c>
      <c r="B26" s="8" t="s">
        <v>100</v>
      </c>
      <c r="C26" s="8"/>
      <c r="D26" s="8" t="s">
        <v>101</v>
      </c>
      <c r="E26" s="25"/>
      <c r="F26" s="26">
        <f>SUM(F27:F39)</f>
        <v>274400</v>
      </c>
      <c r="G26" s="10"/>
      <c r="H26" s="10">
        <f>H27+H28+H30+H32+H33+H34+H35+H36+H37+H38+H39</f>
        <v>239320</v>
      </c>
      <c r="I26" s="14"/>
      <c r="J26" s="12"/>
    </row>
    <row r="27" spans="1:10" x14ac:dyDescent="0.2">
      <c r="A27" s="271"/>
      <c r="B27" s="135" t="s">
        <v>115</v>
      </c>
      <c r="C27" s="8" t="s">
        <v>176</v>
      </c>
      <c r="D27" s="9"/>
      <c r="E27" s="25">
        <v>15</v>
      </c>
      <c r="F27" s="33">
        <v>20000</v>
      </c>
      <c r="G27" s="25">
        <v>7</v>
      </c>
      <c r="H27" s="33">
        <v>7330</v>
      </c>
      <c r="I27" s="14">
        <v>12</v>
      </c>
    </row>
    <row r="28" spans="1:10" x14ac:dyDescent="0.2">
      <c r="A28" s="271"/>
      <c r="B28" s="135" t="s">
        <v>203</v>
      </c>
      <c r="C28" s="8" t="s">
        <v>176</v>
      </c>
      <c r="D28" s="9"/>
      <c r="E28" s="25">
        <v>0</v>
      </c>
      <c r="F28" s="33">
        <v>0</v>
      </c>
      <c r="G28" s="25">
        <v>2</v>
      </c>
      <c r="H28" s="33">
        <v>4140</v>
      </c>
      <c r="I28" s="14">
        <v>12</v>
      </c>
    </row>
    <row r="29" spans="1:10" x14ac:dyDescent="0.2">
      <c r="A29" s="271"/>
      <c r="B29" s="18" t="s">
        <v>193</v>
      </c>
      <c r="C29" s="8" t="s">
        <v>176</v>
      </c>
      <c r="D29" s="9"/>
      <c r="E29" s="25">
        <v>6</v>
      </c>
      <c r="F29" s="33">
        <v>12000</v>
      </c>
      <c r="G29" s="25">
        <v>0</v>
      </c>
      <c r="H29" s="33">
        <v>0</v>
      </c>
      <c r="I29" s="14">
        <v>12</v>
      </c>
    </row>
    <row r="30" spans="1:10" ht="24" customHeight="1" x14ac:dyDescent="0.2">
      <c r="A30" s="271"/>
      <c r="B30" s="18" t="s">
        <v>379</v>
      </c>
      <c r="C30" s="8" t="s">
        <v>194</v>
      </c>
      <c r="D30" s="9"/>
      <c r="E30" s="25">
        <v>0.1</v>
      </c>
      <c r="F30" s="33">
        <v>120000</v>
      </c>
      <c r="G30" s="7">
        <v>6.2E-2</v>
      </c>
      <c r="H30" s="7">
        <v>34120</v>
      </c>
      <c r="I30" s="14">
        <v>12</v>
      </c>
    </row>
    <row r="31" spans="1:10" x14ac:dyDescent="0.2">
      <c r="A31" s="271"/>
      <c r="B31" s="18" t="s">
        <v>380</v>
      </c>
      <c r="C31" s="8" t="s">
        <v>188</v>
      </c>
      <c r="D31" s="9"/>
      <c r="E31" s="25">
        <v>0.01</v>
      </c>
      <c r="F31" s="33">
        <v>43000</v>
      </c>
      <c r="G31" s="25">
        <v>0</v>
      </c>
      <c r="H31" s="33">
        <v>0</v>
      </c>
      <c r="I31" s="14">
        <v>12</v>
      </c>
    </row>
    <row r="32" spans="1:10" x14ac:dyDescent="0.2">
      <c r="A32" s="271"/>
      <c r="B32" s="18" t="s">
        <v>260</v>
      </c>
      <c r="C32" s="8" t="s">
        <v>188</v>
      </c>
      <c r="D32" s="9"/>
      <c r="E32" s="25">
        <v>0</v>
      </c>
      <c r="F32" s="33">
        <v>0</v>
      </c>
      <c r="G32" s="25">
        <v>2.1999999999999999E-2</v>
      </c>
      <c r="H32" s="33">
        <v>24360</v>
      </c>
      <c r="I32" s="14">
        <v>12</v>
      </c>
    </row>
    <row r="33" spans="1:9" x14ac:dyDescent="0.2">
      <c r="A33" s="271"/>
      <c r="B33" s="18" t="s">
        <v>227</v>
      </c>
      <c r="C33" s="8" t="s">
        <v>188</v>
      </c>
      <c r="D33" s="9"/>
      <c r="E33" s="25">
        <v>6.0000000000000001E-3</v>
      </c>
      <c r="F33" s="33">
        <v>7800</v>
      </c>
      <c r="G33" s="25">
        <v>2E-3</v>
      </c>
      <c r="H33" s="33">
        <v>3120</v>
      </c>
      <c r="I33" s="14">
        <v>12</v>
      </c>
    </row>
    <row r="34" spans="1:9" x14ac:dyDescent="0.2">
      <c r="A34" s="271"/>
      <c r="B34" s="40" t="s">
        <v>108</v>
      </c>
      <c r="C34" s="8" t="s">
        <v>176</v>
      </c>
      <c r="D34" s="9"/>
      <c r="E34" s="25">
        <v>2</v>
      </c>
      <c r="F34" s="33">
        <v>4000</v>
      </c>
      <c r="G34" s="25">
        <v>6</v>
      </c>
      <c r="H34" s="33">
        <v>17880</v>
      </c>
      <c r="I34" s="14">
        <v>12</v>
      </c>
    </row>
    <row r="35" spans="1:9" x14ac:dyDescent="0.2">
      <c r="A35" s="271"/>
      <c r="B35" s="40" t="s">
        <v>200</v>
      </c>
      <c r="C35" s="8" t="s">
        <v>176</v>
      </c>
      <c r="D35" s="9"/>
      <c r="E35" s="25">
        <v>16</v>
      </c>
      <c r="F35" s="33">
        <v>17600</v>
      </c>
      <c r="G35" s="25">
        <v>23</v>
      </c>
      <c r="H35" s="33">
        <v>55440</v>
      </c>
      <c r="I35" s="14">
        <v>12</v>
      </c>
    </row>
    <row r="36" spans="1:9" x14ac:dyDescent="0.2">
      <c r="A36" s="271"/>
      <c r="B36" s="40" t="s">
        <v>403</v>
      </c>
      <c r="C36" s="8" t="s">
        <v>176</v>
      </c>
      <c r="D36" s="9"/>
      <c r="E36" s="25">
        <v>0</v>
      </c>
      <c r="F36" s="33">
        <v>0</v>
      </c>
      <c r="G36" s="25">
        <v>27</v>
      </c>
      <c r="H36" s="33">
        <v>26190</v>
      </c>
      <c r="I36" s="14">
        <v>12</v>
      </c>
    </row>
    <row r="37" spans="1:9" x14ac:dyDescent="0.2">
      <c r="A37" s="271"/>
      <c r="B37" s="40" t="s">
        <v>254</v>
      </c>
      <c r="C37" s="8" t="s">
        <v>176</v>
      </c>
      <c r="D37" s="9"/>
      <c r="E37" s="25">
        <v>0</v>
      </c>
      <c r="F37" s="33">
        <v>0</v>
      </c>
      <c r="G37" s="25">
        <v>6</v>
      </c>
      <c r="H37" s="33">
        <v>20440</v>
      </c>
      <c r="I37" s="14">
        <v>12</v>
      </c>
    </row>
    <row r="38" spans="1:9" x14ac:dyDescent="0.2">
      <c r="A38" s="271"/>
      <c r="B38" s="40" t="s">
        <v>205</v>
      </c>
      <c r="C38" s="8" t="s">
        <v>188</v>
      </c>
      <c r="D38" s="13"/>
      <c r="E38" s="25">
        <v>0.1</v>
      </c>
      <c r="F38" s="33">
        <v>50000</v>
      </c>
      <c r="G38" s="25">
        <v>0.02</v>
      </c>
      <c r="H38" s="33">
        <v>12100</v>
      </c>
      <c r="I38" s="14">
        <v>12</v>
      </c>
    </row>
    <row r="39" spans="1:9" x14ac:dyDescent="0.2">
      <c r="A39" s="271"/>
      <c r="B39" s="40" t="s">
        <v>261</v>
      </c>
      <c r="C39" s="8" t="s">
        <v>242</v>
      </c>
      <c r="D39" s="13"/>
      <c r="E39" s="25">
        <v>0</v>
      </c>
      <c r="F39" s="33">
        <v>0</v>
      </c>
      <c r="G39" s="25">
        <v>0</v>
      </c>
      <c r="H39" s="33">
        <v>34200</v>
      </c>
      <c r="I39" s="14">
        <v>12</v>
      </c>
    </row>
    <row r="40" spans="1:9" x14ac:dyDescent="0.2">
      <c r="A40" s="315" t="s">
        <v>71</v>
      </c>
      <c r="B40" s="316"/>
      <c r="C40" s="316"/>
      <c r="D40" s="316"/>
      <c r="E40" s="316"/>
      <c r="F40" s="316"/>
      <c r="G40" s="316"/>
      <c r="H40" s="316"/>
    </row>
    <row r="41" spans="1:9" x14ac:dyDescent="0.2">
      <c r="F41" s="83"/>
      <c r="H41" s="83"/>
    </row>
  </sheetData>
  <mergeCells count="15">
    <mergeCell ref="A1:H1"/>
    <mergeCell ref="C10:C11"/>
    <mergeCell ref="A2:I9"/>
    <mergeCell ref="A10:A11"/>
    <mergeCell ref="B10:B11"/>
    <mergeCell ref="H12:H20"/>
    <mergeCell ref="D10:D11"/>
    <mergeCell ref="A40:H40"/>
    <mergeCell ref="A12:A20"/>
    <mergeCell ref="E10:F10"/>
    <mergeCell ref="G10:H10"/>
    <mergeCell ref="E12:E20"/>
    <mergeCell ref="F12:F20"/>
    <mergeCell ref="G12:G20"/>
    <mergeCell ref="A26:A39"/>
  </mergeCells>
  <phoneticPr fontId="27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H1"/>
    </sheetView>
  </sheetViews>
  <sheetFormatPr defaultRowHeight="12.75" x14ac:dyDescent="0.2"/>
  <cols>
    <col min="1" max="1" width="7.140625" style="4" customWidth="1"/>
    <col min="2" max="2" width="44.28515625" style="3" customWidth="1"/>
    <col min="3" max="3" width="12.7109375" style="3" customWidth="1"/>
    <col min="4" max="4" width="16.85546875" style="3" customWidth="1"/>
    <col min="5" max="5" width="10.85546875" style="3" customWidth="1"/>
    <col min="6" max="6" width="16.28515625" style="3" customWidth="1"/>
    <col min="7" max="7" width="10.7109375" style="3" customWidth="1"/>
    <col min="8" max="8" width="14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343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5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3">
        <f>[3]свод!$M$12</f>
        <v>2400244.2000000002</v>
      </c>
      <c r="G12" s="273"/>
      <c r="H12" s="273">
        <f>[3]свод!$M$12</f>
        <v>2400244.2000000002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[3]свод!$M$13</f>
        <v>326959.56</v>
      </c>
      <c r="G21" s="25"/>
      <c r="H21" s="25">
        <f>[3]свод!$M$13</f>
        <v>326959.56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[3]свод!$M$14</f>
        <v>252295.80000000002</v>
      </c>
      <c r="G22" s="25"/>
      <c r="H22" s="25">
        <f>[3]свод!$M$14</f>
        <v>252295.80000000002</v>
      </c>
      <c r="I22" s="14"/>
    </row>
    <row r="23" spans="1:9" ht="45.7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[3]свод!$M$15</f>
        <v>0</v>
      </c>
      <c r="G23" s="25"/>
      <c r="H23" s="26">
        <f>[3]свод!$M$15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f>[3]свод!$M$16</f>
        <v>491442.24</v>
      </c>
      <c r="G24" s="25"/>
      <c r="H24" s="26">
        <f>[3]свод!$M$16</f>
        <v>491442.24</v>
      </c>
      <c r="I24" s="14"/>
    </row>
    <row r="25" spans="1:9" ht="41.2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[3]свод!$M$17</f>
        <v>141935.16</v>
      </c>
      <c r="G25" s="25"/>
      <c r="H25" s="26">
        <f>[3]свод!$M$17</f>
        <v>141935.16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26">
        <f>SUM(F27:F38)</f>
        <v>218200</v>
      </c>
      <c r="G26" s="26"/>
      <c r="H26" s="26">
        <f>H27+H29+H31+H32+H33+H34+H35+H36+H37+H38</f>
        <v>192580</v>
      </c>
      <c r="I26" s="14"/>
    </row>
    <row r="27" spans="1:9" ht="25.5" x14ac:dyDescent="0.2">
      <c r="A27" s="271"/>
      <c r="B27" s="135" t="s">
        <v>262</v>
      </c>
      <c r="C27" s="108" t="s">
        <v>188</v>
      </c>
      <c r="D27" s="9"/>
      <c r="E27" s="25">
        <v>0.66</v>
      </c>
      <c r="F27" s="33">
        <v>70500</v>
      </c>
      <c r="G27" s="25">
        <v>0.1</v>
      </c>
      <c r="H27" s="26">
        <v>28120</v>
      </c>
      <c r="I27" s="14">
        <v>24</v>
      </c>
    </row>
    <row r="28" spans="1:9" x14ac:dyDescent="0.2">
      <c r="A28" s="271"/>
      <c r="B28" s="17" t="s">
        <v>193</v>
      </c>
      <c r="C28" s="108" t="s">
        <v>176</v>
      </c>
      <c r="D28" s="9"/>
      <c r="E28" s="25">
        <v>5</v>
      </c>
      <c r="F28" s="33">
        <v>35000</v>
      </c>
      <c r="G28" s="25">
        <v>0</v>
      </c>
      <c r="H28" s="26">
        <v>0</v>
      </c>
      <c r="I28" s="14">
        <v>12</v>
      </c>
    </row>
    <row r="29" spans="1:9" x14ac:dyDescent="0.2">
      <c r="A29" s="271"/>
      <c r="B29" s="17" t="s">
        <v>397</v>
      </c>
      <c r="C29" s="108"/>
      <c r="D29" s="9"/>
      <c r="E29" s="25">
        <v>0</v>
      </c>
      <c r="F29" s="33">
        <v>0</v>
      </c>
      <c r="G29" s="25">
        <v>1</v>
      </c>
      <c r="H29" s="26">
        <v>1820</v>
      </c>
      <c r="I29" s="14">
        <v>12</v>
      </c>
    </row>
    <row r="30" spans="1:9" x14ac:dyDescent="0.2">
      <c r="A30" s="271"/>
      <c r="B30" s="18" t="s">
        <v>380</v>
      </c>
      <c r="C30" s="108" t="s">
        <v>188</v>
      </c>
      <c r="D30" s="9"/>
      <c r="E30" s="25">
        <v>0.01</v>
      </c>
      <c r="F30" s="33">
        <v>43000</v>
      </c>
      <c r="G30" s="25">
        <v>0</v>
      </c>
      <c r="H30" s="26">
        <v>0</v>
      </c>
      <c r="I30" s="14">
        <v>12</v>
      </c>
    </row>
    <row r="31" spans="1:9" x14ac:dyDescent="0.2">
      <c r="A31" s="271"/>
      <c r="B31" s="18" t="s">
        <v>382</v>
      </c>
      <c r="C31" s="108" t="s">
        <v>188</v>
      </c>
      <c r="D31" s="9"/>
      <c r="E31" s="25">
        <v>5.0000000000000001E-3</v>
      </c>
      <c r="F31" s="33">
        <v>6500</v>
      </c>
      <c r="G31" s="25">
        <v>1.4E-2</v>
      </c>
      <c r="H31" s="33">
        <v>16800</v>
      </c>
      <c r="I31" s="14">
        <v>12</v>
      </c>
    </row>
    <row r="32" spans="1:9" x14ac:dyDescent="0.2">
      <c r="A32" s="271"/>
      <c r="B32" s="18" t="s">
        <v>260</v>
      </c>
      <c r="C32" s="108" t="s">
        <v>188</v>
      </c>
      <c r="D32" s="9"/>
      <c r="E32" s="25">
        <v>0</v>
      </c>
      <c r="F32" s="33">
        <v>0</v>
      </c>
      <c r="G32" s="25">
        <v>0.01</v>
      </c>
      <c r="H32" s="33">
        <v>5360</v>
      </c>
      <c r="I32" s="14">
        <v>12</v>
      </c>
    </row>
    <row r="33" spans="1:9" x14ac:dyDescent="0.2">
      <c r="A33" s="271"/>
      <c r="B33" s="18" t="s">
        <v>383</v>
      </c>
      <c r="C33" s="108" t="s">
        <v>176</v>
      </c>
      <c r="D33" s="9"/>
      <c r="E33" s="25">
        <v>2</v>
      </c>
      <c r="F33" s="33">
        <v>4000</v>
      </c>
      <c r="G33" s="25">
        <v>12</v>
      </c>
      <c r="H33" s="33">
        <v>35760</v>
      </c>
      <c r="I33" s="14">
        <v>12</v>
      </c>
    </row>
    <row r="34" spans="1:9" x14ac:dyDescent="0.2">
      <c r="A34" s="271"/>
      <c r="B34" s="40" t="s">
        <v>206</v>
      </c>
      <c r="C34" s="108" t="s">
        <v>176</v>
      </c>
      <c r="D34" s="9"/>
      <c r="E34" s="25">
        <v>22</v>
      </c>
      <c r="F34" s="33">
        <v>24200</v>
      </c>
      <c r="G34" s="25">
        <v>34</v>
      </c>
      <c r="H34" s="33">
        <v>17140</v>
      </c>
      <c r="I34" s="14">
        <v>12</v>
      </c>
    </row>
    <row r="35" spans="1:9" x14ac:dyDescent="0.2">
      <c r="A35" s="271"/>
      <c r="B35" s="40" t="s">
        <v>353</v>
      </c>
      <c r="C35" s="108" t="s">
        <v>176</v>
      </c>
      <c r="D35" s="9"/>
      <c r="E35" s="25">
        <v>0</v>
      </c>
      <c r="F35" s="33">
        <v>0</v>
      </c>
      <c r="G35" s="25">
        <v>15</v>
      </c>
      <c r="H35" s="33">
        <v>14550</v>
      </c>
      <c r="I35" s="14">
        <v>12</v>
      </c>
    </row>
    <row r="36" spans="1:9" x14ac:dyDescent="0.2">
      <c r="A36" s="271"/>
      <c r="B36" s="40" t="s">
        <v>263</v>
      </c>
      <c r="C36" s="108" t="s">
        <v>176</v>
      </c>
      <c r="D36" s="9"/>
      <c r="E36" s="25">
        <v>0</v>
      </c>
      <c r="F36" s="33">
        <v>0</v>
      </c>
      <c r="G36" s="25">
        <v>3</v>
      </c>
      <c r="H36" s="33">
        <v>2730</v>
      </c>
      <c r="I36" s="14">
        <v>12</v>
      </c>
    </row>
    <row r="37" spans="1:9" x14ac:dyDescent="0.2">
      <c r="A37" s="271"/>
      <c r="B37" s="40" t="s">
        <v>205</v>
      </c>
      <c r="C37" s="108" t="s">
        <v>188</v>
      </c>
      <c r="D37" s="9"/>
      <c r="E37" s="25">
        <v>7.0000000000000007E-2</v>
      </c>
      <c r="F37" s="33">
        <v>35000</v>
      </c>
      <c r="G37" s="25">
        <v>0.04</v>
      </c>
      <c r="H37" s="33">
        <v>38200</v>
      </c>
      <c r="I37" s="14">
        <v>12</v>
      </c>
    </row>
    <row r="38" spans="1:9" x14ac:dyDescent="0.2">
      <c r="A38" s="271"/>
      <c r="B38" s="40" t="s">
        <v>241</v>
      </c>
      <c r="C38" s="108" t="s">
        <v>242</v>
      </c>
      <c r="D38" s="9"/>
      <c r="E38" s="25">
        <v>0</v>
      </c>
      <c r="F38" s="33">
        <v>0</v>
      </c>
      <c r="G38" s="25">
        <v>0</v>
      </c>
      <c r="H38" s="33">
        <v>32100</v>
      </c>
      <c r="I38" s="14">
        <v>12</v>
      </c>
    </row>
    <row r="39" spans="1:9" x14ac:dyDescent="0.2">
      <c r="A39" s="315" t="s">
        <v>71</v>
      </c>
      <c r="B39" s="316"/>
      <c r="C39" s="316"/>
      <c r="D39" s="316"/>
      <c r="E39" s="316"/>
      <c r="F39" s="316"/>
      <c r="G39" s="316"/>
      <c r="H39" s="316"/>
    </row>
    <row r="40" spans="1:9" x14ac:dyDescent="0.2">
      <c r="F40" s="83"/>
      <c r="H40" s="83"/>
    </row>
  </sheetData>
  <mergeCells count="15">
    <mergeCell ref="A1:H1"/>
    <mergeCell ref="C10:C11"/>
    <mergeCell ref="A2:I9"/>
    <mergeCell ref="A10:A11"/>
    <mergeCell ref="B10:B11"/>
    <mergeCell ref="H12:H20"/>
    <mergeCell ref="D10:D11"/>
    <mergeCell ref="A39:H39"/>
    <mergeCell ref="A12:A20"/>
    <mergeCell ref="E10:F10"/>
    <mergeCell ref="G10:H10"/>
    <mergeCell ref="E12:E20"/>
    <mergeCell ref="F12:F20"/>
    <mergeCell ref="G12:G20"/>
    <mergeCell ref="A26:A38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sqref="A1:H1"/>
    </sheetView>
  </sheetViews>
  <sheetFormatPr defaultRowHeight="12.75" x14ac:dyDescent="0.2"/>
  <cols>
    <col min="1" max="1" width="7.7109375" style="4" customWidth="1"/>
    <col min="2" max="2" width="42.85546875" style="3" customWidth="1"/>
    <col min="3" max="3" width="10.140625" style="3" customWidth="1"/>
    <col min="4" max="4" width="16.42578125" style="3" customWidth="1"/>
    <col min="5" max="5" width="9.140625" style="3"/>
    <col min="6" max="6" width="17.42578125" style="3" customWidth="1"/>
    <col min="7" max="7" width="10.7109375" style="3" customWidth="1"/>
    <col min="8" max="8" width="16.8554687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345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24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1.75" customHeight="1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3">
        <f>[3]свод!$Q$12</f>
        <v>641169.24</v>
      </c>
      <c r="G12" s="273"/>
      <c r="H12" s="273">
        <f>[3]свод!$Q$12</f>
        <v>641169.24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[3]свод!$Q$13</f>
        <v>87340.56</v>
      </c>
      <c r="G21" s="25"/>
      <c r="H21" s="25">
        <f>[3]свод!$Q$13</f>
        <v>87340.56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[3]свод!$Q$14</f>
        <v>73799.399999999994</v>
      </c>
      <c r="G22" s="25"/>
      <c r="H22" s="25">
        <f>[3]свод!$Q$14</f>
        <v>73799.399999999994</v>
      </c>
      <c r="I22" s="14"/>
    </row>
    <row r="23" spans="1:9" ht="36.7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5">
        <f>[3]свод!$Q$15</f>
        <v>27760.32</v>
      </c>
      <c r="G23" s="25"/>
      <c r="H23" s="25">
        <f>[3]свод!$Q$15</f>
        <v>27760.32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[3]свод!$Q$16</f>
        <v>112848.84</v>
      </c>
      <c r="G24" s="25"/>
      <c r="H24" s="25">
        <f>[3]свод!$Q$16</f>
        <v>112848.84</v>
      </c>
      <c r="I24" s="14"/>
    </row>
    <row r="25" spans="1:9" ht="30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[3]свод!$Q$17</f>
        <v>0</v>
      </c>
      <c r="G25" s="25"/>
      <c r="H25" s="26">
        <f>[3]свод!$Q$17</f>
        <v>0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26">
        <f>SUM(F28:F36)</f>
        <v>1285500</v>
      </c>
      <c r="G26" s="26"/>
      <c r="H26" s="63">
        <f>H27+H29+H30+H31+H32+H33+H34+H35+H36</f>
        <v>1541050</v>
      </c>
      <c r="I26" s="14"/>
    </row>
    <row r="27" spans="1:9" x14ac:dyDescent="0.2">
      <c r="A27" s="271"/>
      <c r="B27" s="8" t="s">
        <v>267</v>
      </c>
      <c r="C27" s="8"/>
      <c r="D27" s="8"/>
      <c r="E27" s="25">
        <v>0</v>
      </c>
      <c r="F27" s="26">
        <v>0</v>
      </c>
      <c r="G27" s="26">
        <v>0.02</v>
      </c>
      <c r="H27" s="63">
        <v>2920</v>
      </c>
      <c r="I27" s="14">
        <v>12</v>
      </c>
    </row>
    <row r="28" spans="1:9" x14ac:dyDescent="0.2">
      <c r="A28" s="271"/>
      <c r="B28" s="23" t="s">
        <v>208</v>
      </c>
      <c r="C28" s="8" t="s">
        <v>176</v>
      </c>
      <c r="D28" s="25"/>
      <c r="E28" s="25">
        <v>1</v>
      </c>
      <c r="F28" s="36">
        <v>8000</v>
      </c>
      <c r="G28" s="25">
        <v>0</v>
      </c>
      <c r="H28" s="36">
        <v>0</v>
      </c>
      <c r="I28" s="14">
        <v>12</v>
      </c>
    </row>
    <row r="29" spans="1:9" x14ac:dyDescent="0.2">
      <c r="A29" s="271"/>
      <c r="B29" s="23" t="s">
        <v>374</v>
      </c>
      <c r="C29" s="8" t="s">
        <v>176</v>
      </c>
      <c r="D29" s="25"/>
      <c r="E29" s="25">
        <v>1</v>
      </c>
      <c r="F29" s="36">
        <v>1200000</v>
      </c>
      <c r="G29" s="25">
        <v>1</v>
      </c>
      <c r="H29" s="36">
        <v>1402060</v>
      </c>
      <c r="I29" s="14">
        <v>36</v>
      </c>
    </row>
    <row r="30" spans="1:9" x14ac:dyDescent="0.2">
      <c r="A30" s="271"/>
      <c r="B30" s="23" t="s">
        <v>193</v>
      </c>
      <c r="C30" s="8" t="s">
        <v>176</v>
      </c>
      <c r="D30" s="25"/>
      <c r="E30" s="25">
        <v>1</v>
      </c>
      <c r="F30" s="36">
        <v>8000</v>
      </c>
      <c r="G30" s="36">
        <v>2</v>
      </c>
      <c r="H30" s="10">
        <v>10160</v>
      </c>
      <c r="I30" s="14">
        <v>12</v>
      </c>
    </row>
    <row r="31" spans="1:9" x14ac:dyDescent="0.2">
      <c r="A31" s="271"/>
      <c r="B31" s="23" t="s">
        <v>268</v>
      </c>
      <c r="C31" s="8" t="s">
        <v>188</v>
      </c>
      <c r="D31" s="25"/>
      <c r="E31" s="25">
        <v>0</v>
      </c>
      <c r="F31" s="36">
        <v>0</v>
      </c>
      <c r="G31" s="38">
        <v>2E-3</v>
      </c>
      <c r="H31" s="10">
        <v>2210</v>
      </c>
      <c r="I31" s="14">
        <v>12</v>
      </c>
    </row>
    <row r="32" spans="1:9" x14ac:dyDescent="0.2">
      <c r="A32" s="271"/>
      <c r="B32" s="22" t="s">
        <v>110</v>
      </c>
      <c r="C32" s="8" t="s">
        <v>176</v>
      </c>
      <c r="D32" s="25"/>
      <c r="E32" s="25">
        <v>1</v>
      </c>
      <c r="F32" s="36">
        <v>2000</v>
      </c>
      <c r="G32" s="38">
        <v>5</v>
      </c>
      <c r="H32" s="10">
        <v>14900</v>
      </c>
      <c r="I32" s="14">
        <v>12</v>
      </c>
    </row>
    <row r="33" spans="1:9" x14ac:dyDescent="0.2">
      <c r="A33" s="271"/>
      <c r="B33" s="22" t="s">
        <v>195</v>
      </c>
      <c r="C33" s="8" t="s">
        <v>176</v>
      </c>
      <c r="D33" s="25"/>
      <c r="E33" s="25">
        <v>5</v>
      </c>
      <c r="F33" s="36">
        <v>5500</v>
      </c>
      <c r="G33" s="25">
        <v>8</v>
      </c>
      <c r="H33" s="36">
        <v>9160</v>
      </c>
      <c r="I33" s="14">
        <v>12</v>
      </c>
    </row>
    <row r="34" spans="1:9" x14ac:dyDescent="0.2">
      <c r="A34" s="271"/>
      <c r="B34" s="22" t="s">
        <v>254</v>
      </c>
      <c r="C34" s="8" t="s">
        <v>176</v>
      </c>
      <c r="D34" s="25"/>
      <c r="E34" s="25">
        <v>0</v>
      </c>
      <c r="F34" s="36">
        <v>0</v>
      </c>
      <c r="G34" s="25">
        <v>3</v>
      </c>
      <c r="H34" s="36">
        <v>3120</v>
      </c>
      <c r="I34" s="14">
        <v>12</v>
      </c>
    </row>
    <row r="35" spans="1:9" x14ac:dyDescent="0.2">
      <c r="A35" s="271"/>
      <c r="B35" s="13" t="s">
        <v>197</v>
      </c>
      <c r="C35" s="8" t="s">
        <v>176</v>
      </c>
      <c r="D35" s="9"/>
      <c r="E35" s="25">
        <v>64</v>
      </c>
      <c r="F35" s="36">
        <v>62000</v>
      </c>
      <c r="G35" s="25">
        <v>19</v>
      </c>
      <c r="H35" s="36">
        <v>23140</v>
      </c>
      <c r="I35" s="14">
        <v>12</v>
      </c>
    </row>
    <row r="36" spans="1:9" x14ac:dyDescent="0.2">
      <c r="A36" s="271"/>
      <c r="B36" s="13" t="s">
        <v>241</v>
      </c>
      <c r="C36" s="8" t="s">
        <v>242</v>
      </c>
      <c r="D36" s="9"/>
      <c r="E36" s="25">
        <v>0</v>
      </c>
      <c r="F36" s="36">
        <v>0</v>
      </c>
      <c r="G36" s="25"/>
      <c r="H36" s="36">
        <v>73380</v>
      </c>
      <c r="I36" s="14">
        <v>12</v>
      </c>
    </row>
    <row r="37" spans="1:9" x14ac:dyDescent="0.2">
      <c r="A37" s="315" t="s">
        <v>71</v>
      </c>
      <c r="B37" s="316"/>
      <c r="C37" s="316"/>
      <c r="D37" s="316"/>
      <c r="E37" s="316"/>
      <c r="F37" s="316"/>
      <c r="G37" s="316"/>
      <c r="H37" s="316"/>
      <c r="I37" s="45"/>
    </row>
    <row r="38" spans="1:9" x14ac:dyDescent="0.2">
      <c r="F38" s="84"/>
      <c r="H38" s="12"/>
      <c r="I38" s="45"/>
    </row>
    <row r="39" spans="1:9" x14ac:dyDescent="0.2">
      <c r="I39" s="45"/>
    </row>
  </sheetData>
  <mergeCells count="15">
    <mergeCell ref="A1:H1"/>
    <mergeCell ref="C10:C11"/>
    <mergeCell ref="A2:I9"/>
    <mergeCell ref="A10:A11"/>
    <mergeCell ref="B10:B11"/>
    <mergeCell ref="H12:H20"/>
    <mergeCell ref="D10:D11"/>
    <mergeCell ref="A37:H37"/>
    <mergeCell ref="A12:A20"/>
    <mergeCell ref="E10:F10"/>
    <mergeCell ref="G10:H10"/>
    <mergeCell ref="E12:E20"/>
    <mergeCell ref="F12:F20"/>
    <mergeCell ref="G12:G20"/>
    <mergeCell ref="A26:A36"/>
  </mergeCells>
  <phoneticPr fontId="27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sqref="A1:H1"/>
    </sheetView>
  </sheetViews>
  <sheetFormatPr defaultRowHeight="12.75" x14ac:dyDescent="0.2"/>
  <cols>
    <col min="1" max="1" width="7.42578125" style="4" customWidth="1"/>
    <col min="2" max="2" width="44" style="3" customWidth="1"/>
    <col min="3" max="3" width="8.28515625" style="3" customWidth="1"/>
    <col min="4" max="4" width="16.42578125" style="3" customWidth="1"/>
    <col min="5" max="5" width="9.140625" style="3"/>
    <col min="6" max="6" width="15.5703125" style="3" customWidth="1"/>
    <col min="7" max="7" width="10.7109375" style="3" customWidth="1"/>
    <col min="8" max="8" width="14.570312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346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4.2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6.25" customHeight="1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3">
        <f>[3]свод!$R$12</f>
        <v>2134332.2399999998</v>
      </c>
      <c r="G12" s="273"/>
      <c r="H12" s="273">
        <f>[3]свод!$R$12</f>
        <v>2134332.2399999998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38.25" customHeight="1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[3]свод!$R$13</f>
        <v>290737.80000000005</v>
      </c>
      <c r="G21" s="25"/>
      <c r="H21" s="26">
        <f>[3]свод!$R$13</f>
        <v>290737.80000000005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[3]свод!$R$14</f>
        <v>77649.600000000006</v>
      </c>
      <c r="G22" s="25"/>
      <c r="H22" s="26">
        <f>[3]свод!$R$14</f>
        <v>77649.600000000006</v>
      </c>
      <c r="I22" s="14"/>
    </row>
    <row r="23" spans="1:9" ht="33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[3]свод!$R$15</f>
        <v>0</v>
      </c>
      <c r="G23" s="25"/>
      <c r="H23" s="26">
        <f>[3]свод!$R$15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f>[3]свод!$R$16</f>
        <v>454397.88</v>
      </c>
      <c r="G24" s="25"/>
      <c r="H24" s="26">
        <f>[3]свод!$R$16</f>
        <v>454397.88</v>
      </c>
      <c r="I24" s="14"/>
    </row>
    <row r="25" spans="1:9" ht="22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[3]свод!$R$17</f>
        <v>126212.28</v>
      </c>
      <c r="G25" s="25"/>
      <c r="H25" s="26">
        <f>[3]свод!$R$17</f>
        <v>126212.28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33">
        <f>SUM(F27:F39)</f>
        <v>1612800</v>
      </c>
      <c r="G26" s="26"/>
      <c r="H26" s="26">
        <f>H28+H29+H31+H32+H33+H34+H35+H36+H37+H38+H39</f>
        <v>1258615</v>
      </c>
      <c r="I26" s="14"/>
    </row>
    <row r="27" spans="1:9" x14ac:dyDescent="0.2">
      <c r="A27" s="271"/>
      <c r="B27" s="31" t="s">
        <v>102</v>
      </c>
      <c r="C27" s="8" t="s">
        <v>188</v>
      </c>
      <c r="D27" s="9"/>
      <c r="E27" s="25">
        <v>0.24</v>
      </c>
      <c r="F27" s="33">
        <v>62400</v>
      </c>
      <c r="G27" s="25">
        <v>0</v>
      </c>
      <c r="H27" s="26">
        <v>0</v>
      </c>
      <c r="I27" s="14">
        <v>24</v>
      </c>
    </row>
    <row r="28" spans="1:9" x14ac:dyDescent="0.2">
      <c r="A28" s="271"/>
      <c r="B28" s="23" t="s">
        <v>386</v>
      </c>
      <c r="C28" s="8" t="s">
        <v>176</v>
      </c>
      <c r="D28" s="9"/>
      <c r="E28" s="25">
        <v>2</v>
      </c>
      <c r="F28" s="33">
        <v>600000</v>
      </c>
      <c r="G28" s="25">
        <v>2</v>
      </c>
      <c r="H28" s="26">
        <v>393460</v>
      </c>
      <c r="I28" s="14">
        <v>36</v>
      </c>
    </row>
    <row r="29" spans="1:9" x14ac:dyDescent="0.2">
      <c r="A29" s="271"/>
      <c r="B29" s="22" t="s">
        <v>208</v>
      </c>
      <c r="C29" s="8" t="s">
        <v>176</v>
      </c>
      <c r="D29" s="9"/>
      <c r="E29" s="25">
        <v>2</v>
      </c>
      <c r="F29" s="33">
        <v>14000</v>
      </c>
      <c r="G29" s="25">
        <v>4</v>
      </c>
      <c r="H29" s="26">
        <v>10910</v>
      </c>
      <c r="I29" s="14">
        <v>12</v>
      </c>
    </row>
    <row r="30" spans="1:9" x14ac:dyDescent="0.2">
      <c r="A30" s="271"/>
      <c r="B30" s="22" t="s">
        <v>193</v>
      </c>
      <c r="C30" s="8" t="s">
        <v>176</v>
      </c>
      <c r="D30" s="9"/>
      <c r="E30" s="25">
        <v>2</v>
      </c>
      <c r="F30" s="33">
        <v>16000</v>
      </c>
      <c r="G30" s="25">
        <v>0</v>
      </c>
      <c r="H30" s="26">
        <v>0</v>
      </c>
      <c r="I30" s="14">
        <v>12</v>
      </c>
    </row>
    <row r="31" spans="1:9" x14ac:dyDescent="0.2">
      <c r="A31" s="271"/>
      <c r="B31" s="22" t="s">
        <v>376</v>
      </c>
      <c r="C31" s="8" t="s">
        <v>176</v>
      </c>
      <c r="D31" s="9"/>
      <c r="E31" s="25">
        <v>45</v>
      </c>
      <c r="F31" s="33">
        <v>797300</v>
      </c>
      <c r="G31" s="25">
        <v>45</v>
      </c>
      <c r="H31" s="33">
        <v>635915</v>
      </c>
      <c r="I31" s="14">
        <v>12</v>
      </c>
    </row>
    <row r="32" spans="1:9" x14ac:dyDescent="0.2">
      <c r="A32" s="271"/>
      <c r="B32" s="13" t="s">
        <v>195</v>
      </c>
      <c r="C32" s="8" t="s">
        <v>176</v>
      </c>
      <c r="D32" s="9"/>
      <c r="E32" s="25">
        <v>17</v>
      </c>
      <c r="F32" s="33">
        <v>18700</v>
      </c>
      <c r="G32" s="25">
        <v>31</v>
      </c>
      <c r="H32" s="33">
        <v>33510</v>
      </c>
      <c r="I32" s="14">
        <v>12</v>
      </c>
    </row>
    <row r="33" spans="1:9" x14ac:dyDescent="0.2">
      <c r="A33" s="271"/>
      <c r="B33" s="48" t="s">
        <v>211</v>
      </c>
      <c r="C33" s="8" t="s">
        <v>188</v>
      </c>
      <c r="D33" s="9"/>
      <c r="E33" s="25">
        <v>3.0000000000000001E-3</v>
      </c>
      <c r="F33" s="33">
        <v>12900</v>
      </c>
      <c r="G33" s="25">
        <v>4.0000000000000001E-3</v>
      </c>
      <c r="H33" s="33">
        <v>3060</v>
      </c>
      <c r="I33" s="14">
        <v>12</v>
      </c>
    </row>
    <row r="34" spans="1:9" x14ac:dyDescent="0.2">
      <c r="A34" s="271"/>
      <c r="B34" s="48" t="s">
        <v>269</v>
      </c>
      <c r="C34" s="8" t="s">
        <v>188</v>
      </c>
      <c r="D34" s="9"/>
      <c r="E34" s="25">
        <v>0</v>
      </c>
      <c r="F34" s="33">
        <v>0</v>
      </c>
      <c r="G34" s="25">
        <v>1.9E-2</v>
      </c>
      <c r="H34" s="33">
        <v>19240</v>
      </c>
      <c r="I34" s="14">
        <v>12</v>
      </c>
    </row>
    <row r="35" spans="1:9" x14ac:dyDescent="0.2">
      <c r="A35" s="271"/>
      <c r="B35" s="48" t="s">
        <v>212</v>
      </c>
      <c r="C35" s="8" t="s">
        <v>188</v>
      </c>
      <c r="D35" s="9"/>
      <c r="E35" s="25">
        <v>4.0000000000000001E-3</v>
      </c>
      <c r="F35" s="33">
        <v>5200</v>
      </c>
      <c r="G35" s="25">
        <v>3.0000000000000001E-3</v>
      </c>
      <c r="H35" s="33">
        <v>2970</v>
      </c>
      <c r="I35" s="14">
        <v>12</v>
      </c>
    </row>
    <row r="36" spans="1:9" x14ac:dyDescent="0.2">
      <c r="A36" s="271"/>
      <c r="B36" s="13" t="s">
        <v>202</v>
      </c>
      <c r="C36" s="8" t="s">
        <v>188</v>
      </c>
      <c r="D36" s="9"/>
      <c r="E36" s="25">
        <v>0.1</v>
      </c>
      <c r="F36" s="33">
        <v>50000</v>
      </c>
      <c r="G36" s="25">
        <v>0.03</v>
      </c>
      <c r="H36" s="33">
        <v>35120</v>
      </c>
      <c r="I36" s="14">
        <v>12</v>
      </c>
    </row>
    <row r="37" spans="1:9" ht="25.5" x14ac:dyDescent="0.2">
      <c r="A37" s="271"/>
      <c r="B37" s="49" t="s">
        <v>213</v>
      </c>
      <c r="C37" s="8" t="s">
        <v>176</v>
      </c>
      <c r="D37" s="9"/>
      <c r="E37" s="25">
        <v>36</v>
      </c>
      <c r="F37" s="33">
        <v>35000</v>
      </c>
      <c r="G37" s="25">
        <v>14</v>
      </c>
      <c r="H37" s="33">
        <v>17410</v>
      </c>
      <c r="I37" s="14">
        <v>12</v>
      </c>
    </row>
    <row r="38" spans="1:9" x14ac:dyDescent="0.2">
      <c r="A38" s="271"/>
      <c r="B38" s="13" t="s">
        <v>214</v>
      </c>
      <c r="C38" s="8" t="s">
        <v>176</v>
      </c>
      <c r="D38" s="13"/>
      <c r="E38" s="39">
        <v>1</v>
      </c>
      <c r="F38" s="33">
        <v>1300</v>
      </c>
      <c r="G38" s="39">
        <v>3</v>
      </c>
      <c r="H38" s="33">
        <v>3240</v>
      </c>
      <c r="I38" s="14">
        <v>12</v>
      </c>
    </row>
    <row r="39" spans="1:9" x14ac:dyDescent="0.2">
      <c r="A39" s="271"/>
      <c r="B39" s="13" t="s">
        <v>241</v>
      </c>
      <c r="C39" s="8"/>
      <c r="D39" s="13"/>
      <c r="E39" s="39">
        <v>0</v>
      </c>
      <c r="F39" s="33">
        <v>0</v>
      </c>
      <c r="G39" s="39"/>
      <c r="H39" s="33">
        <v>103780</v>
      </c>
      <c r="I39" s="14">
        <v>12</v>
      </c>
    </row>
    <row r="40" spans="1:9" x14ac:dyDescent="0.2">
      <c r="A40" s="315" t="s">
        <v>71</v>
      </c>
      <c r="B40" s="316"/>
      <c r="C40" s="316"/>
      <c r="D40" s="316"/>
      <c r="E40" s="316"/>
      <c r="F40" s="316"/>
      <c r="G40" s="316"/>
      <c r="H40" s="316"/>
      <c r="I40" s="45"/>
    </row>
    <row r="41" spans="1:9" x14ac:dyDescent="0.2">
      <c r="H41" s="12"/>
      <c r="I41" s="45"/>
    </row>
    <row r="42" spans="1:9" x14ac:dyDescent="0.2">
      <c r="I42" s="45"/>
    </row>
  </sheetData>
  <mergeCells count="15">
    <mergeCell ref="A1:H1"/>
    <mergeCell ref="C10:C11"/>
    <mergeCell ref="A2:I9"/>
    <mergeCell ref="A10:A11"/>
    <mergeCell ref="B10:B11"/>
    <mergeCell ref="H12:H20"/>
    <mergeCell ref="D10:D11"/>
    <mergeCell ref="A40:H40"/>
    <mergeCell ref="A12:A20"/>
    <mergeCell ref="E10:F10"/>
    <mergeCell ref="G10:H10"/>
    <mergeCell ref="E12:E20"/>
    <mergeCell ref="F12:F20"/>
    <mergeCell ref="G12:G20"/>
    <mergeCell ref="A26:A39"/>
  </mergeCells>
  <phoneticPr fontId="27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sqref="A1:H1"/>
    </sheetView>
  </sheetViews>
  <sheetFormatPr defaultRowHeight="12.75" x14ac:dyDescent="0.2"/>
  <cols>
    <col min="1" max="1" width="10.85546875" style="3" customWidth="1"/>
    <col min="2" max="2" width="53.5703125" style="3" customWidth="1"/>
    <col min="3" max="3" width="12.7109375" style="3" customWidth="1"/>
    <col min="4" max="4" width="16.42578125" style="3" customWidth="1"/>
    <col min="5" max="5" width="9.140625" style="3"/>
    <col min="6" max="6" width="16.7109375" style="3" customWidth="1"/>
    <col min="7" max="7" width="10.7109375" style="3" customWidth="1"/>
    <col min="8" max="8" width="16.710937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347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20.2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17.25" customHeight="1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3">
        <f>[3]свод!$T$12</f>
        <v>1099342.7999999998</v>
      </c>
      <c r="G12" s="273"/>
      <c r="H12" s="273">
        <f>[3]свод!$T$12</f>
        <v>1099342.7999999998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[3]свод!$T$13</f>
        <v>149752.68</v>
      </c>
      <c r="G21" s="25"/>
      <c r="H21" s="25">
        <f>[3]свод!$T$13</f>
        <v>149752.68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[3]свод!$T$14</f>
        <v>126535.32</v>
      </c>
      <c r="G22" s="25"/>
      <c r="H22" s="25">
        <f>[3]свод!$T$14</f>
        <v>126535.32</v>
      </c>
      <c r="I22" s="14"/>
    </row>
    <row r="23" spans="1:9" ht="29.2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5">
        <f>[3]свод!$T$15</f>
        <v>0</v>
      </c>
      <c r="G23" s="25"/>
      <c r="H23" s="25">
        <f>[3]свод!$T$15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[3]свод!$T$16</f>
        <v>224633.52</v>
      </c>
      <c r="G24" s="25"/>
      <c r="H24" s="25">
        <f>[3]свод!$T$16</f>
        <v>224633.52</v>
      </c>
      <c r="I24" s="14"/>
    </row>
    <row r="25" spans="1:9" ht="31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[3]свод!$T$17</f>
        <v>0</v>
      </c>
      <c r="G25" s="25"/>
      <c r="H25" s="26">
        <f>[3]свод!$T$17</f>
        <v>0</v>
      </c>
      <c r="I25" s="14"/>
    </row>
    <row r="26" spans="1:9" ht="25.5" x14ac:dyDescent="0.2">
      <c r="A26" s="285">
        <v>7</v>
      </c>
      <c r="B26" s="8" t="s">
        <v>100</v>
      </c>
      <c r="C26" s="8"/>
      <c r="D26" s="8" t="s">
        <v>101</v>
      </c>
      <c r="E26" s="25"/>
      <c r="F26" s="33">
        <f>SUM(F27:F35)</f>
        <v>200800</v>
      </c>
      <c r="G26" s="26"/>
      <c r="H26" s="85">
        <f>H27+H28+H29+H30+H31+H32+H33+H34+H35</f>
        <v>165120</v>
      </c>
      <c r="I26" s="14"/>
    </row>
    <row r="27" spans="1:9" ht="25.5" x14ac:dyDescent="0.2">
      <c r="A27" s="286"/>
      <c r="B27" s="31" t="s">
        <v>270</v>
      </c>
      <c r="C27" s="8" t="s">
        <v>188</v>
      </c>
      <c r="D27" s="9"/>
      <c r="E27" s="25">
        <v>0.54</v>
      </c>
      <c r="F27" s="50">
        <v>140400</v>
      </c>
      <c r="G27" s="25">
        <v>0.13</v>
      </c>
      <c r="H27" s="26">
        <v>35160</v>
      </c>
      <c r="I27" s="14">
        <v>24</v>
      </c>
    </row>
    <row r="28" spans="1:9" x14ac:dyDescent="0.2">
      <c r="A28" s="286"/>
      <c r="B28" s="22" t="s">
        <v>218</v>
      </c>
      <c r="C28" s="8" t="s">
        <v>176</v>
      </c>
      <c r="D28" s="9"/>
      <c r="E28" s="25">
        <v>10</v>
      </c>
      <c r="F28" s="50">
        <v>11000</v>
      </c>
      <c r="G28" s="25">
        <v>33</v>
      </c>
      <c r="H28" s="26">
        <v>35510</v>
      </c>
      <c r="I28" s="14">
        <v>12</v>
      </c>
    </row>
    <row r="29" spans="1:9" x14ac:dyDescent="0.2">
      <c r="A29" s="286"/>
      <c r="B29" s="22" t="s">
        <v>385</v>
      </c>
      <c r="C29" s="8" t="s">
        <v>176</v>
      </c>
      <c r="D29" s="9"/>
      <c r="E29" s="25">
        <v>2</v>
      </c>
      <c r="F29" s="50">
        <v>4000</v>
      </c>
      <c r="G29" s="25">
        <v>3</v>
      </c>
      <c r="H29" s="50">
        <v>11900</v>
      </c>
      <c r="I29" s="14">
        <v>12</v>
      </c>
    </row>
    <row r="30" spans="1:9" x14ac:dyDescent="0.2">
      <c r="A30" s="286"/>
      <c r="B30" s="13" t="s">
        <v>216</v>
      </c>
      <c r="C30" s="8" t="s">
        <v>188</v>
      </c>
      <c r="D30" s="9"/>
      <c r="E30" s="25">
        <v>8.0000000000000002E-3</v>
      </c>
      <c r="F30" s="50">
        <v>10400</v>
      </c>
      <c r="G30" s="25">
        <v>2.1000000000000001E-2</v>
      </c>
      <c r="H30" s="50">
        <v>21010</v>
      </c>
      <c r="I30" s="14">
        <v>12</v>
      </c>
    </row>
    <row r="31" spans="1:9" x14ac:dyDescent="0.2">
      <c r="A31" s="286"/>
      <c r="B31" s="13" t="s">
        <v>268</v>
      </c>
      <c r="C31" s="8" t="s">
        <v>188</v>
      </c>
      <c r="D31" s="9"/>
      <c r="E31" s="25">
        <v>0</v>
      </c>
      <c r="F31" s="50">
        <v>0</v>
      </c>
      <c r="G31" s="25">
        <v>7.0000000000000001E-3</v>
      </c>
      <c r="H31" s="50">
        <v>8690</v>
      </c>
      <c r="I31" s="14">
        <v>12</v>
      </c>
    </row>
    <row r="32" spans="1:9" x14ac:dyDescent="0.2">
      <c r="A32" s="286"/>
      <c r="B32" s="13" t="s">
        <v>219</v>
      </c>
      <c r="C32" s="8" t="s">
        <v>188</v>
      </c>
      <c r="D32" s="9"/>
      <c r="E32" s="25">
        <v>0.09</v>
      </c>
      <c r="F32" s="50">
        <v>35000</v>
      </c>
      <c r="G32" s="25">
        <v>0.01</v>
      </c>
      <c r="H32" s="26">
        <v>7080</v>
      </c>
      <c r="I32" s="14">
        <v>12</v>
      </c>
    </row>
    <row r="33" spans="1:9" x14ac:dyDescent="0.2">
      <c r="A33" s="286"/>
      <c r="B33" s="13" t="s">
        <v>254</v>
      </c>
      <c r="C33" s="8" t="s">
        <v>176</v>
      </c>
      <c r="D33" s="9"/>
      <c r="E33" s="25">
        <v>0</v>
      </c>
      <c r="F33" s="50">
        <v>0</v>
      </c>
      <c r="G33" s="25">
        <v>11</v>
      </c>
      <c r="H33" s="26">
        <v>13240</v>
      </c>
      <c r="I33" s="14">
        <v>12</v>
      </c>
    </row>
    <row r="34" spans="1:9" ht="30" customHeight="1" x14ac:dyDescent="0.2">
      <c r="A34" s="286"/>
      <c r="B34" s="6" t="s">
        <v>220</v>
      </c>
      <c r="C34" s="8" t="s">
        <v>217</v>
      </c>
      <c r="D34" s="9"/>
      <c r="E34" s="25">
        <v>13</v>
      </c>
      <c r="F34" s="50" t="s">
        <v>221</v>
      </c>
      <c r="G34" s="25">
        <v>4</v>
      </c>
      <c r="H34" s="26">
        <v>5010</v>
      </c>
      <c r="I34" s="14">
        <v>12</v>
      </c>
    </row>
    <row r="35" spans="1:9" ht="22.5" customHeight="1" x14ac:dyDescent="0.2">
      <c r="A35" s="286"/>
      <c r="B35" s="6" t="s">
        <v>241</v>
      </c>
      <c r="C35" s="8" t="s">
        <v>242</v>
      </c>
      <c r="D35" s="9"/>
      <c r="E35" s="25">
        <v>0</v>
      </c>
      <c r="F35" s="50">
        <v>0</v>
      </c>
      <c r="G35" s="25"/>
      <c r="H35" s="26">
        <v>27520</v>
      </c>
      <c r="I35" s="14">
        <v>12</v>
      </c>
    </row>
    <row r="36" spans="1:9" x14ac:dyDescent="0.2">
      <c r="A36" s="315" t="s">
        <v>71</v>
      </c>
      <c r="B36" s="316"/>
      <c r="C36" s="316"/>
      <c r="D36" s="316"/>
      <c r="E36" s="316"/>
      <c r="F36" s="316"/>
      <c r="G36" s="316"/>
      <c r="H36" s="316"/>
      <c r="I36" s="45"/>
    </row>
    <row r="37" spans="1:9" x14ac:dyDescent="0.2">
      <c r="H37" s="86"/>
    </row>
  </sheetData>
  <mergeCells count="15">
    <mergeCell ref="A1:H1"/>
    <mergeCell ref="C10:C11"/>
    <mergeCell ref="A2:I9"/>
    <mergeCell ref="A10:A11"/>
    <mergeCell ref="B10:B11"/>
    <mergeCell ref="H12:H20"/>
    <mergeCell ref="D10:D11"/>
    <mergeCell ref="A36:H36"/>
    <mergeCell ref="A12:A20"/>
    <mergeCell ref="E10:F10"/>
    <mergeCell ref="G10:H10"/>
    <mergeCell ref="E12:E20"/>
    <mergeCell ref="F12:F20"/>
    <mergeCell ref="G12:G20"/>
    <mergeCell ref="A26:A35"/>
  </mergeCells>
  <phoneticPr fontId="27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H1"/>
    </sheetView>
  </sheetViews>
  <sheetFormatPr defaultRowHeight="12.75" x14ac:dyDescent="0.2"/>
  <cols>
    <col min="1" max="1" width="7.28515625" style="4" customWidth="1"/>
    <col min="2" max="2" width="45.5703125" style="3" customWidth="1"/>
    <col min="3" max="3" width="12.7109375" style="3" customWidth="1"/>
    <col min="4" max="4" width="16.42578125" style="3" customWidth="1"/>
    <col min="5" max="5" width="9.140625" style="3"/>
    <col min="6" max="6" width="16.28515625" style="3" customWidth="1"/>
    <col min="7" max="7" width="10.7109375" style="3" customWidth="1"/>
    <col min="8" max="8" width="15.570312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344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9.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15" customHeight="1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3">
        <f>[3]свод!$O$12</f>
        <v>3699121.92</v>
      </c>
      <c r="G12" s="273"/>
      <c r="H12" s="273">
        <f>[3]свод!$O$12</f>
        <v>3699121.92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[3]свод!$O$13</f>
        <v>503894.28</v>
      </c>
      <c r="G21" s="25"/>
      <c r="H21" s="25">
        <f>[3]свод!$O$13</f>
        <v>503894.28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[3]свод!$O$14</f>
        <v>372404.88</v>
      </c>
      <c r="G22" s="25"/>
      <c r="H22" s="25">
        <f>[3]свод!$O$14</f>
        <v>372404.88</v>
      </c>
      <c r="I22" s="14"/>
    </row>
    <row r="23" spans="1:9" ht="38.2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5">
        <v>0</v>
      </c>
      <c r="G23" s="25"/>
      <c r="H23" s="25"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[3]свод!$O$16</f>
        <v>761626.44000000006</v>
      </c>
      <c r="G24" s="25"/>
      <c r="H24" s="25">
        <f>[3]свод!$O$16</f>
        <v>761626.44000000006</v>
      </c>
      <c r="I24" s="14"/>
    </row>
    <row r="25" spans="1:9" ht="33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[3]свод!$O$17</f>
        <v>218745.24</v>
      </c>
      <c r="G25" s="25"/>
      <c r="H25" s="25">
        <f>[3]свод!$O$17</f>
        <v>218745.24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33">
        <f>SUM(F27:F39)</f>
        <v>4633200</v>
      </c>
      <c r="G26" s="26"/>
      <c r="H26" s="85">
        <f>H27+H28+H29+H30+H31+H32+H33+H34+H35+H38+H39+H36</f>
        <v>1293666</v>
      </c>
      <c r="I26" s="14"/>
    </row>
    <row r="27" spans="1:9" ht="25.5" x14ac:dyDescent="0.2">
      <c r="A27" s="271"/>
      <c r="B27" s="31" t="s">
        <v>264</v>
      </c>
      <c r="C27" s="8" t="s">
        <v>188</v>
      </c>
      <c r="D27" s="9"/>
      <c r="E27" s="25">
        <v>0.33</v>
      </c>
      <c r="F27" s="33">
        <v>85800</v>
      </c>
      <c r="G27" s="25">
        <v>0.64</v>
      </c>
      <c r="H27" s="26">
        <v>137110</v>
      </c>
      <c r="I27" s="14">
        <v>24</v>
      </c>
    </row>
    <row r="28" spans="1:9" ht="25.5" x14ac:dyDescent="0.2">
      <c r="A28" s="271"/>
      <c r="B28" s="23" t="s">
        <v>265</v>
      </c>
      <c r="C28" s="8" t="s">
        <v>176</v>
      </c>
      <c r="D28" s="9"/>
      <c r="E28" s="25">
        <v>5</v>
      </c>
      <c r="F28" s="33">
        <v>4000000</v>
      </c>
      <c r="G28" s="25">
        <v>2</v>
      </c>
      <c r="H28" s="33">
        <v>578690</v>
      </c>
      <c r="I28" s="14">
        <v>36</v>
      </c>
    </row>
    <row r="29" spans="1:9" x14ac:dyDescent="0.2">
      <c r="A29" s="271"/>
      <c r="B29" s="22" t="s">
        <v>115</v>
      </c>
      <c r="C29" s="8" t="s">
        <v>176</v>
      </c>
      <c r="D29" s="9"/>
      <c r="E29" s="25">
        <v>5</v>
      </c>
      <c r="F29" s="33">
        <v>35000</v>
      </c>
      <c r="G29" s="25">
        <v>4</v>
      </c>
      <c r="H29" s="33">
        <v>10910</v>
      </c>
      <c r="I29" s="14">
        <v>12</v>
      </c>
    </row>
    <row r="30" spans="1:9" x14ac:dyDescent="0.2">
      <c r="A30" s="271"/>
      <c r="B30" s="22" t="s">
        <v>376</v>
      </c>
      <c r="C30" s="8" t="s">
        <v>176</v>
      </c>
      <c r="D30" s="9"/>
      <c r="E30" s="25">
        <v>16</v>
      </c>
      <c r="F30" s="33">
        <v>290000</v>
      </c>
      <c r="G30" s="25">
        <v>16</v>
      </c>
      <c r="H30" s="33">
        <v>279733</v>
      </c>
      <c r="I30" s="14">
        <v>12</v>
      </c>
    </row>
    <row r="31" spans="1:9" x14ac:dyDescent="0.2">
      <c r="A31" s="271"/>
      <c r="B31" s="22" t="s">
        <v>211</v>
      </c>
      <c r="C31" s="8" t="s">
        <v>188</v>
      </c>
      <c r="D31" s="9"/>
      <c r="E31" s="25">
        <v>8.0000000000000002E-3</v>
      </c>
      <c r="F31" s="33">
        <v>34400</v>
      </c>
      <c r="G31" s="25">
        <v>0.01</v>
      </c>
      <c r="H31" s="33">
        <v>8900</v>
      </c>
      <c r="I31" s="14">
        <v>12</v>
      </c>
    </row>
    <row r="32" spans="1:9" x14ac:dyDescent="0.2">
      <c r="A32" s="271"/>
      <c r="B32" s="22" t="s">
        <v>256</v>
      </c>
      <c r="C32" s="8" t="s">
        <v>188</v>
      </c>
      <c r="D32" s="9"/>
      <c r="E32" s="25">
        <v>0</v>
      </c>
      <c r="F32" s="33">
        <v>0</v>
      </c>
      <c r="G32" s="25">
        <v>4.0000000000000001E-3</v>
      </c>
      <c r="H32" s="33">
        <v>2940</v>
      </c>
      <c r="I32" s="14">
        <v>12</v>
      </c>
    </row>
    <row r="33" spans="1:9" x14ac:dyDescent="0.2">
      <c r="A33" s="271"/>
      <c r="B33" s="13" t="s">
        <v>216</v>
      </c>
      <c r="C33" s="8" t="s">
        <v>188</v>
      </c>
      <c r="D33" s="9"/>
      <c r="E33" s="25">
        <v>5.0000000000000001E-3</v>
      </c>
      <c r="F33" s="33">
        <v>6500</v>
      </c>
      <c r="G33" s="25">
        <v>6.0000000000000001E-3</v>
      </c>
      <c r="H33" s="33">
        <v>4220</v>
      </c>
      <c r="I33" s="14">
        <v>12</v>
      </c>
    </row>
    <row r="34" spans="1:9" x14ac:dyDescent="0.2">
      <c r="A34" s="271"/>
      <c r="B34" s="13" t="s">
        <v>222</v>
      </c>
      <c r="C34" s="8" t="s">
        <v>176</v>
      </c>
      <c r="D34" s="9"/>
      <c r="E34" s="25">
        <v>5</v>
      </c>
      <c r="F34" s="33">
        <v>10000</v>
      </c>
      <c r="G34" s="25">
        <v>10</v>
      </c>
      <c r="H34" s="33">
        <v>16100</v>
      </c>
      <c r="I34" s="14">
        <v>12</v>
      </c>
    </row>
    <row r="35" spans="1:9" x14ac:dyDescent="0.2">
      <c r="A35" s="271"/>
      <c r="B35" s="13" t="s">
        <v>189</v>
      </c>
      <c r="C35" s="8" t="s">
        <v>176</v>
      </c>
      <c r="D35" s="9"/>
      <c r="E35" s="25">
        <v>15</v>
      </c>
      <c r="F35" s="33">
        <v>16500</v>
      </c>
      <c r="G35" s="25">
        <v>33</v>
      </c>
      <c r="H35" s="26">
        <v>34120</v>
      </c>
      <c r="I35" s="14">
        <v>12</v>
      </c>
    </row>
    <row r="36" spans="1:9" ht="38.25" x14ac:dyDescent="0.2">
      <c r="A36" s="271"/>
      <c r="B36" s="136" t="s">
        <v>68</v>
      </c>
      <c r="C36" s="8" t="s">
        <v>176</v>
      </c>
      <c r="D36" s="9"/>
      <c r="E36" s="25">
        <v>4</v>
      </c>
      <c r="F36" s="33">
        <v>29000</v>
      </c>
      <c r="G36" s="25">
        <v>12</v>
      </c>
      <c r="H36" s="26">
        <v>52453</v>
      </c>
      <c r="I36" s="14">
        <v>12</v>
      </c>
    </row>
    <row r="37" spans="1:9" x14ac:dyDescent="0.2">
      <c r="A37" s="271"/>
      <c r="B37" s="13" t="s">
        <v>205</v>
      </c>
      <c r="C37" s="8" t="s">
        <v>188</v>
      </c>
      <c r="D37" s="9"/>
      <c r="E37" s="25">
        <v>0.2</v>
      </c>
      <c r="F37" s="33">
        <v>10000</v>
      </c>
      <c r="G37" s="25">
        <v>0</v>
      </c>
      <c r="H37" s="26">
        <v>0</v>
      </c>
      <c r="I37" s="14">
        <v>12</v>
      </c>
    </row>
    <row r="38" spans="1:9" x14ac:dyDescent="0.2">
      <c r="A38" s="271"/>
      <c r="B38" s="13" t="s">
        <v>207</v>
      </c>
      <c r="C38" s="8" t="s">
        <v>176</v>
      </c>
      <c r="D38" s="13"/>
      <c r="E38" s="39">
        <v>120</v>
      </c>
      <c r="F38" s="33">
        <v>116000</v>
      </c>
      <c r="G38" s="25">
        <v>8</v>
      </c>
      <c r="H38" s="33">
        <v>8240</v>
      </c>
      <c r="I38" s="14">
        <v>12</v>
      </c>
    </row>
    <row r="39" spans="1:9" x14ac:dyDescent="0.2">
      <c r="A39" s="271"/>
      <c r="B39" s="13" t="s">
        <v>241</v>
      </c>
      <c r="C39" s="8" t="s">
        <v>242</v>
      </c>
      <c r="D39" s="13"/>
      <c r="E39" s="39">
        <v>0</v>
      </c>
      <c r="F39" s="33">
        <v>0</v>
      </c>
      <c r="G39" s="25">
        <v>0</v>
      </c>
      <c r="H39" s="33">
        <v>160250</v>
      </c>
      <c r="I39" s="14">
        <v>12</v>
      </c>
    </row>
    <row r="40" spans="1:9" x14ac:dyDescent="0.2">
      <c r="A40" s="315" t="s">
        <v>71</v>
      </c>
      <c r="B40" s="316"/>
      <c r="C40" s="316"/>
      <c r="D40" s="316"/>
      <c r="E40" s="316"/>
      <c r="F40" s="316"/>
      <c r="G40" s="316"/>
      <c r="H40" s="316"/>
    </row>
    <row r="42" spans="1:9" x14ac:dyDescent="0.2">
      <c r="H42" s="12"/>
    </row>
    <row r="43" spans="1:9" x14ac:dyDescent="0.2">
      <c r="H43" s="83"/>
    </row>
    <row r="44" spans="1:9" x14ac:dyDescent="0.2">
      <c r="H44" s="12"/>
    </row>
  </sheetData>
  <mergeCells count="15">
    <mergeCell ref="A1:H1"/>
    <mergeCell ref="A40:H40"/>
    <mergeCell ref="A12:A20"/>
    <mergeCell ref="E10:F10"/>
    <mergeCell ref="G10:H10"/>
    <mergeCell ref="E12:E20"/>
    <mergeCell ref="F12:F20"/>
    <mergeCell ref="G12:G20"/>
    <mergeCell ref="H12:H20"/>
    <mergeCell ref="A2:I9"/>
    <mergeCell ref="A10:A11"/>
    <mergeCell ref="B10:B11"/>
    <mergeCell ref="C10:C11"/>
    <mergeCell ref="D10:D11"/>
    <mergeCell ref="A26:A39"/>
  </mergeCells>
  <phoneticPr fontId="0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H1"/>
    </sheetView>
  </sheetViews>
  <sheetFormatPr defaultRowHeight="12.75" x14ac:dyDescent="0.2"/>
  <cols>
    <col min="1" max="1" width="7.42578125" style="4" customWidth="1"/>
    <col min="2" max="2" width="46.85546875" style="3" customWidth="1"/>
    <col min="3" max="3" width="12.7109375" style="3" customWidth="1"/>
    <col min="4" max="4" width="16.42578125" style="3" customWidth="1"/>
    <col min="5" max="5" width="12.5703125" style="3" customWidth="1"/>
    <col min="6" max="6" width="14.5703125" style="3" customWidth="1"/>
    <col min="7" max="7" width="8.42578125" style="3" customWidth="1"/>
    <col min="8" max="8" width="15.14062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338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7.2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30" customHeight="1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384"/>
      <c r="F12" s="384">
        <f>[3]свод!$P$12</f>
        <v>885141.11999999988</v>
      </c>
      <c r="G12" s="384"/>
      <c r="H12" s="384">
        <f>[3]свод!$P$12</f>
        <v>885141.11999999988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384"/>
      <c r="F13" s="384"/>
      <c r="G13" s="384"/>
      <c r="H13" s="384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384"/>
      <c r="F14" s="384"/>
      <c r="G14" s="384"/>
      <c r="H14" s="384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384"/>
      <c r="F15" s="384"/>
      <c r="G15" s="384"/>
      <c r="H15" s="384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384"/>
      <c r="F16" s="384"/>
      <c r="G16" s="384"/>
      <c r="H16" s="384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384"/>
      <c r="F17" s="384"/>
      <c r="G17" s="384"/>
      <c r="H17" s="384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384"/>
      <c r="F18" s="384"/>
      <c r="G18" s="384"/>
      <c r="H18" s="384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384"/>
      <c r="F19" s="384"/>
      <c r="G19" s="384"/>
      <c r="H19" s="384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384"/>
      <c r="F20" s="384"/>
      <c r="G20" s="384"/>
      <c r="H20" s="384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38"/>
      <c r="F21" s="38">
        <f>[3]свод!$P$13</f>
        <v>120572.88</v>
      </c>
      <c r="G21" s="38"/>
      <c r="H21" s="38">
        <f>[3]свод!$P$13</f>
        <v>120572.88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38"/>
      <c r="F22" s="38">
        <f>[3]свод!$P$14</f>
        <v>101879.16</v>
      </c>
      <c r="G22" s="38"/>
      <c r="H22" s="38">
        <f>[3]свод!$P$14</f>
        <v>101879.16</v>
      </c>
      <c r="I22" s="14"/>
    </row>
    <row r="23" spans="1:9" ht="27.75" customHeight="1" x14ac:dyDescent="0.2">
      <c r="A23" s="7">
        <v>4</v>
      </c>
      <c r="B23" s="8" t="s">
        <v>97</v>
      </c>
      <c r="C23" s="8"/>
      <c r="D23" s="9" t="s">
        <v>90</v>
      </c>
      <c r="E23" s="38"/>
      <c r="F23" s="38">
        <f>[3]свод!$P$15</f>
        <v>0</v>
      </c>
      <c r="G23" s="38"/>
      <c r="H23" s="38">
        <f>[3]свод!$P$15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38"/>
      <c r="F24" s="38">
        <f>[3]свод!$P$16</f>
        <v>199845.36</v>
      </c>
      <c r="G24" s="38"/>
      <c r="H24" s="38">
        <f>[3]свод!$P$16</f>
        <v>199845.36</v>
      </c>
      <c r="I24" s="14"/>
    </row>
    <row r="25" spans="1:9" ht="13.9" customHeight="1" x14ac:dyDescent="0.2">
      <c r="A25" s="7">
        <v>6</v>
      </c>
      <c r="B25" s="8" t="s">
        <v>99</v>
      </c>
      <c r="C25" s="8"/>
      <c r="D25" s="9" t="s">
        <v>90</v>
      </c>
      <c r="E25" s="38"/>
      <c r="F25" s="26">
        <f>[3]свод!$P$17</f>
        <v>0</v>
      </c>
      <c r="G25" s="38"/>
      <c r="H25" s="26">
        <f>[3]свод!$P$17</f>
        <v>0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38"/>
      <c r="F26" s="26">
        <f>SUM(F27:F38)</f>
        <v>123300</v>
      </c>
      <c r="G26" s="38"/>
      <c r="H26" s="85">
        <v>165516</v>
      </c>
      <c r="I26" s="14"/>
    </row>
    <row r="27" spans="1:9" x14ac:dyDescent="0.2">
      <c r="A27" s="271"/>
      <c r="B27" s="23" t="s">
        <v>384</v>
      </c>
      <c r="C27" s="8" t="s">
        <v>188</v>
      </c>
      <c r="D27" s="9"/>
      <c r="E27" s="38">
        <v>0.12</v>
      </c>
      <c r="F27" s="36">
        <v>31200</v>
      </c>
      <c r="G27" s="38">
        <v>0.34799999999999998</v>
      </c>
      <c r="H27" s="38">
        <v>98136</v>
      </c>
      <c r="I27" s="14">
        <v>24</v>
      </c>
    </row>
    <row r="28" spans="1:9" ht="21.75" customHeight="1" x14ac:dyDescent="0.2">
      <c r="A28" s="271"/>
      <c r="B28" s="22" t="s">
        <v>223</v>
      </c>
      <c r="C28" s="8" t="s">
        <v>176</v>
      </c>
      <c r="D28" s="9"/>
      <c r="E28" s="38">
        <v>27</v>
      </c>
      <c r="F28" s="36">
        <v>28200</v>
      </c>
      <c r="G28" s="38">
        <v>0</v>
      </c>
      <c r="H28" s="36">
        <v>0</v>
      </c>
      <c r="I28" s="14">
        <v>12</v>
      </c>
    </row>
    <row r="29" spans="1:9" ht="13.5" customHeight="1" x14ac:dyDescent="0.2">
      <c r="A29" s="271"/>
      <c r="B29" s="22" t="s">
        <v>248</v>
      </c>
      <c r="C29" s="8" t="s">
        <v>176</v>
      </c>
      <c r="D29" s="9"/>
      <c r="E29" s="38">
        <v>0</v>
      </c>
      <c r="F29" s="36">
        <v>0</v>
      </c>
      <c r="G29" s="38">
        <v>8</v>
      </c>
      <c r="H29" s="36">
        <v>7200</v>
      </c>
      <c r="I29" s="14">
        <v>12</v>
      </c>
    </row>
    <row r="30" spans="1:9" ht="13.5" customHeight="1" x14ac:dyDescent="0.2">
      <c r="A30" s="271"/>
      <c r="B30" s="22" t="s">
        <v>263</v>
      </c>
      <c r="C30" s="8" t="s">
        <v>176</v>
      </c>
      <c r="D30" s="9"/>
      <c r="E30" s="38">
        <v>0</v>
      </c>
      <c r="F30" s="36">
        <v>0</v>
      </c>
      <c r="G30" s="38">
        <v>4</v>
      </c>
      <c r="H30" s="36">
        <v>2980</v>
      </c>
      <c r="I30" s="14">
        <v>12</v>
      </c>
    </row>
    <row r="31" spans="1:9" x14ac:dyDescent="0.2">
      <c r="A31" s="271"/>
      <c r="B31" s="22" t="s">
        <v>397</v>
      </c>
      <c r="C31" s="8" t="s">
        <v>176</v>
      </c>
      <c r="D31" s="9"/>
      <c r="E31" s="38">
        <v>0</v>
      </c>
      <c r="F31" s="36">
        <v>0</v>
      </c>
      <c r="G31" s="38">
        <v>9</v>
      </c>
      <c r="H31" s="36">
        <v>12890</v>
      </c>
      <c r="I31" s="14">
        <v>12</v>
      </c>
    </row>
    <row r="32" spans="1:9" x14ac:dyDescent="0.2">
      <c r="A32" s="271"/>
      <c r="B32" s="22" t="s">
        <v>372</v>
      </c>
      <c r="C32" s="8" t="s">
        <v>188</v>
      </c>
      <c r="D32" s="9"/>
      <c r="E32" s="38">
        <v>7.0000000000000007E-2</v>
      </c>
      <c r="F32" s="36">
        <v>35000</v>
      </c>
      <c r="G32" s="38">
        <v>0.01</v>
      </c>
      <c r="H32" s="36">
        <v>9360</v>
      </c>
      <c r="I32" s="14">
        <v>12</v>
      </c>
    </row>
    <row r="33" spans="1:9" x14ac:dyDescent="0.2">
      <c r="A33" s="271"/>
      <c r="B33" s="13" t="s">
        <v>209</v>
      </c>
      <c r="C33" s="8" t="s">
        <v>188</v>
      </c>
      <c r="D33" s="9"/>
      <c r="E33" s="38">
        <v>4.0000000000000001E-3</v>
      </c>
      <c r="F33" s="36">
        <v>17200</v>
      </c>
      <c r="G33" s="38">
        <v>0</v>
      </c>
      <c r="H33" s="36">
        <v>0</v>
      </c>
      <c r="I33" s="14">
        <v>12</v>
      </c>
    </row>
    <row r="34" spans="1:9" x14ac:dyDescent="0.2">
      <c r="A34" s="271"/>
      <c r="B34" s="13" t="s">
        <v>266</v>
      </c>
      <c r="C34" s="8" t="s">
        <v>188</v>
      </c>
      <c r="D34" s="9"/>
      <c r="E34" s="38">
        <v>0</v>
      </c>
      <c r="F34" s="36">
        <v>0</v>
      </c>
      <c r="G34" s="38">
        <v>3.0000000000000001E-3</v>
      </c>
      <c r="H34" s="36">
        <v>2120</v>
      </c>
      <c r="I34" s="14">
        <v>12</v>
      </c>
    </row>
    <row r="35" spans="1:9" x14ac:dyDescent="0.2">
      <c r="A35" s="271"/>
      <c r="B35" s="13" t="s">
        <v>210</v>
      </c>
      <c r="C35" s="8" t="s">
        <v>188</v>
      </c>
      <c r="D35" s="9"/>
      <c r="E35" s="38">
        <v>0</v>
      </c>
      <c r="F35" s="36">
        <v>0</v>
      </c>
      <c r="G35" s="38">
        <v>1E-3</v>
      </c>
      <c r="H35" s="36">
        <v>2100</v>
      </c>
      <c r="I35" s="14">
        <v>12</v>
      </c>
    </row>
    <row r="36" spans="1:9" x14ac:dyDescent="0.2">
      <c r="A36" s="271"/>
      <c r="B36" s="13" t="s">
        <v>385</v>
      </c>
      <c r="C36" s="8" t="s">
        <v>176</v>
      </c>
      <c r="D36" s="9"/>
      <c r="E36" s="38">
        <v>2</v>
      </c>
      <c r="F36" s="36">
        <v>4000</v>
      </c>
      <c r="G36" s="38">
        <v>4</v>
      </c>
      <c r="H36" s="36">
        <v>11920</v>
      </c>
      <c r="I36" s="14">
        <v>12</v>
      </c>
    </row>
    <row r="37" spans="1:9" x14ac:dyDescent="0.2">
      <c r="A37" s="271"/>
      <c r="B37" s="13" t="s">
        <v>224</v>
      </c>
      <c r="C37" s="8" t="s">
        <v>176</v>
      </c>
      <c r="D37" s="9"/>
      <c r="E37" s="38">
        <v>7</v>
      </c>
      <c r="F37" s="36">
        <v>7700</v>
      </c>
      <c r="G37" s="38">
        <v>12</v>
      </c>
      <c r="H37" s="36">
        <v>7580</v>
      </c>
      <c r="I37" s="14">
        <v>12</v>
      </c>
    </row>
    <row r="38" spans="1:9" x14ac:dyDescent="0.2">
      <c r="A38" s="271"/>
      <c r="B38" s="13" t="s">
        <v>261</v>
      </c>
      <c r="C38" s="8" t="s">
        <v>242</v>
      </c>
      <c r="D38" s="9"/>
      <c r="E38" s="38">
        <v>0</v>
      </c>
      <c r="F38" s="36">
        <v>0</v>
      </c>
      <c r="G38" s="38">
        <v>0</v>
      </c>
      <c r="H38" s="36">
        <v>11230</v>
      </c>
      <c r="I38" s="14">
        <v>12</v>
      </c>
    </row>
    <row r="39" spans="1:9" x14ac:dyDescent="0.2">
      <c r="A39" s="315" t="s">
        <v>71</v>
      </c>
      <c r="B39" s="316"/>
      <c r="C39" s="316"/>
      <c r="D39" s="316"/>
      <c r="E39" s="316"/>
      <c r="F39" s="316"/>
      <c r="G39" s="316"/>
      <c r="H39" s="316"/>
      <c r="I39" s="45"/>
    </row>
    <row r="40" spans="1:9" x14ac:dyDescent="0.2">
      <c r="H40" s="84"/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</sheetData>
  <mergeCells count="15">
    <mergeCell ref="A1:H1"/>
    <mergeCell ref="C10:C11"/>
    <mergeCell ref="A2:I9"/>
    <mergeCell ref="A10:A11"/>
    <mergeCell ref="B10:B11"/>
    <mergeCell ref="H12:H20"/>
    <mergeCell ref="D10:D11"/>
    <mergeCell ref="A39:H39"/>
    <mergeCell ref="A12:A20"/>
    <mergeCell ref="E10:F10"/>
    <mergeCell ref="G10:H10"/>
    <mergeCell ref="E12:E20"/>
    <mergeCell ref="F12:F20"/>
    <mergeCell ref="G12:G20"/>
    <mergeCell ref="A26:A38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H1"/>
    </sheetView>
  </sheetViews>
  <sheetFormatPr defaultColWidth="32.7109375" defaultRowHeight="12.75" x14ac:dyDescent="0.2"/>
  <cols>
    <col min="1" max="1" width="9.85546875" style="4" customWidth="1"/>
    <col min="2" max="2" width="61.140625" style="3" customWidth="1"/>
    <col min="3" max="3" width="12.140625" style="3" customWidth="1"/>
    <col min="4" max="4" width="15.5703125" style="3" customWidth="1"/>
    <col min="5" max="5" width="8.7109375" style="4" customWidth="1"/>
    <col min="6" max="6" width="16.28515625" style="4" customWidth="1"/>
    <col min="7" max="7" width="9.28515625" style="4" customWidth="1"/>
    <col min="8" max="8" width="16.85546875" style="4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348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71">
        <f>[3]свод!$AS$12</f>
        <v>2173541.04</v>
      </c>
      <c r="G12" s="7"/>
      <c r="H12" s="271">
        <f>[3]свод!$AS$12</f>
        <v>2173541.04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71"/>
      <c r="G13" s="7"/>
      <c r="H13" s="27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7"/>
      <c r="F14" s="271"/>
      <c r="G14" s="7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71"/>
      <c r="G15" s="7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71"/>
      <c r="G16" s="7"/>
      <c r="H16" s="27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71"/>
      <c r="G17" s="7"/>
      <c r="H17" s="27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71"/>
      <c r="G18" s="7"/>
      <c r="H18" s="271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71"/>
      <c r="G19" s="7"/>
      <c r="H19" s="27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71"/>
      <c r="G20" s="7"/>
      <c r="H20" s="27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51">
        <f>[3]свод!$AS$13</f>
        <v>296081.40000000002</v>
      </c>
      <c r="G21" s="7"/>
      <c r="H21" s="51">
        <f>[3]свод!$AS$13</f>
        <v>296081.40000000002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39">
        <f>[3]свод!$AS$14</f>
        <v>250177.80000000002</v>
      </c>
      <c r="G22" s="7"/>
      <c r="H22" s="39">
        <f>[3]свод!$AS$14</f>
        <v>250177.80000000002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52">
        <f>[3]свод!$AS$15</f>
        <v>0</v>
      </c>
      <c r="G23" s="7"/>
      <c r="H23" s="52">
        <f>[3]свод!$AS$15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52">
        <f>[3]свод!$AS$16</f>
        <v>459847.80000000005</v>
      </c>
      <c r="G24" s="7"/>
      <c r="H24" s="52">
        <f>[3]свод!$AS$16</f>
        <v>459847.80000000005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[3]свод!$AS$17</f>
        <v>128530.44</v>
      </c>
      <c r="G25" s="7"/>
      <c r="H25" s="10">
        <f>[3]свод!$AS$17</f>
        <v>128530.44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SUM(F27:F40)</f>
        <v>1075000</v>
      </c>
      <c r="G26" s="7"/>
      <c r="H26" s="10">
        <v>956510</v>
      </c>
      <c r="I26" s="14"/>
    </row>
    <row r="27" spans="1:9" x14ac:dyDescent="0.2">
      <c r="A27" s="271"/>
      <c r="B27" s="17" t="s">
        <v>387</v>
      </c>
      <c r="C27" s="13" t="s">
        <v>176</v>
      </c>
      <c r="D27" s="13"/>
      <c r="E27" s="7">
        <v>3</v>
      </c>
      <c r="F27" s="56">
        <v>960000</v>
      </c>
      <c r="G27" s="7">
        <v>3</v>
      </c>
      <c r="H27" s="10">
        <v>721821</v>
      </c>
      <c r="I27" s="14">
        <v>36</v>
      </c>
    </row>
    <row r="28" spans="1:9" x14ac:dyDescent="0.2">
      <c r="A28" s="271"/>
      <c r="B28" s="17" t="s">
        <v>384</v>
      </c>
      <c r="C28" s="13" t="s">
        <v>188</v>
      </c>
      <c r="D28" s="13"/>
      <c r="E28" s="7">
        <v>0.09</v>
      </c>
      <c r="F28" s="56">
        <v>23400</v>
      </c>
      <c r="G28" s="7">
        <v>0.19</v>
      </c>
      <c r="H28" s="56">
        <v>41200</v>
      </c>
      <c r="I28" s="14">
        <v>24</v>
      </c>
    </row>
    <row r="29" spans="1:9" x14ac:dyDescent="0.2">
      <c r="A29" s="271"/>
      <c r="B29" s="17" t="s">
        <v>115</v>
      </c>
      <c r="C29" s="13" t="s">
        <v>176</v>
      </c>
      <c r="D29" s="13"/>
      <c r="E29" s="7">
        <v>3</v>
      </c>
      <c r="F29" s="56">
        <v>21000</v>
      </c>
      <c r="G29" s="7">
        <v>3</v>
      </c>
      <c r="H29" s="56">
        <v>4120</v>
      </c>
      <c r="I29" s="14">
        <v>12</v>
      </c>
    </row>
    <row r="30" spans="1:9" x14ac:dyDescent="0.2">
      <c r="A30" s="271"/>
      <c r="B30" s="17" t="s">
        <v>203</v>
      </c>
      <c r="C30" s="13" t="s">
        <v>176</v>
      </c>
      <c r="D30" s="13"/>
      <c r="E30" s="7">
        <v>0</v>
      </c>
      <c r="F30" s="56">
        <v>0</v>
      </c>
      <c r="G30" s="7">
        <v>9</v>
      </c>
      <c r="H30" s="56">
        <v>11260</v>
      </c>
      <c r="I30" s="14">
        <v>12</v>
      </c>
    </row>
    <row r="31" spans="1:9" x14ac:dyDescent="0.2">
      <c r="A31" s="271"/>
      <c r="B31" s="17" t="s">
        <v>52</v>
      </c>
      <c r="C31" s="13" t="s">
        <v>176</v>
      </c>
      <c r="D31" s="13"/>
      <c r="E31" s="7">
        <v>0</v>
      </c>
      <c r="F31" s="56">
        <v>0</v>
      </c>
      <c r="G31" s="7">
        <v>1</v>
      </c>
      <c r="H31" s="56">
        <v>1310</v>
      </c>
      <c r="I31" s="14">
        <v>12</v>
      </c>
    </row>
    <row r="32" spans="1:9" x14ac:dyDescent="0.2">
      <c r="A32" s="271"/>
      <c r="B32" s="17" t="s">
        <v>298</v>
      </c>
      <c r="C32" s="13" t="s">
        <v>188</v>
      </c>
      <c r="D32" s="13"/>
      <c r="E32" s="7">
        <v>0</v>
      </c>
      <c r="F32" s="56">
        <v>0</v>
      </c>
      <c r="G32" s="7">
        <v>8.0000000000000002E-3</v>
      </c>
      <c r="H32" s="56">
        <v>11230</v>
      </c>
      <c r="I32" s="14">
        <v>12</v>
      </c>
    </row>
    <row r="33" spans="1:9" x14ac:dyDescent="0.2">
      <c r="A33" s="271"/>
      <c r="B33" s="17" t="s">
        <v>393</v>
      </c>
      <c r="C33" s="13" t="s">
        <v>188</v>
      </c>
      <c r="D33" s="13"/>
      <c r="E33" s="7">
        <v>0</v>
      </c>
      <c r="F33" s="56">
        <v>0</v>
      </c>
      <c r="G33" s="7">
        <v>1E-3</v>
      </c>
      <c r="H33" s="56">
        <v>1960</v>
      </c>
      <c r="I33" s="14">
        <v>12</v>
      </c>
    </row>
    <row r="34" spans="1:9" x14ac:dyDescent="0.2">
      <c r="A34" s="271"/>
      <c r="B34" s="17" t="s">
        <v>110</v>
      </c>
      <c r="C34" s="13" t="s">
        <v>176</v>
      </c>
      <c r="D34" s="13"/>
      <c r="E34" s="7">
        <v>0</v>
      </c>
      <c r="F34" s="56">
        <v>0</v>
      </c>
      <c r="G34" s="7">
        <v>6</v>
      </c>
      <c r="H34" s="56">
        <v>18540</v>
      </c>
      <c r="I34" s="14">
        <v>12</v>
      </c>
    </row>
    <row r="35" spans="1:9" x14ac:dyDescent="0.2">
      <c r="A35" s="271"/>
      <c r="B35" s="17" t="s">
        <v>388</v>
      </c>
      <c r="C35" s="13" t="s">
        <v>188</v>
      </c>
      <c r="D35" s="13"/>
      <c r="E35" s="7">
        <v>3.0000000000000001E-3</v>
      </c>
      <c r="F35" s="56">
        <v>12900</v>
      </c>
      <c r="G35" s="7">
        <v>0</v>
      </c>
      <c r="H35" s="56">
        <v>0</v>
      </c>
      <c r="I35" s="14">
        <v>12</v>
      </c>
    </row>
    <row r="36" spans="1:9" x14ac:dyDescent="0.2">
      <c r="A36" s="271"/>
      <c r="B36" s="40" t="s">
        <v>299</v>
      </c>
      <c r="C36" s="13" t="s">
        <v>176</v>
      </c>
      <c r="D36" s="13"/>
      <c r="E36" s="7">
        <v>4</v>
      </c>
      <c r="F36" s="56">
        <v>4400</v>
      </c>
      <c r="G36" s="7">
        <v>17</v>
      </c>
      <c r="H36" s="56">
        <v>21790</v>
      </c>
      <c r="I36" s="14">
        <v>12</v>
      </c>
    </row>
    <row r="37" spans="1:9" x14ac:dyDescent="0.2">
      <c r="A37" s="271"/>
      <c r="B37" s="40" t="s">
        <v>236</v>
      </c>
      <c r="C37" s="13" t="s">
        <v>188</v>
      </c>
      <c r="D37" s="13"/>
      <c r="E37" s="7">
        <v>0</v>
      </c>
      <c r="F37" s="56">
        <v>0</v>
      </c>
      <c r="G37" s="7">
        <v>0.01</v>
      </c>
      <c r="H37" s="56">
        <v>4650</v>
      </c>
      <c r="I37" s="14">
        <v>12</v>
      </c>
    </row>
    <row r="38" spans="1:9" x14ac:dyDescent="0.2">
      <c r="A38" s="271"/>
      <c r="B38" s="40" t="s">
        <v>389</v>
      </c>
      <c r="C38" s="13" t="s">
        <v>176</v>
      </c>
      <c r="D38" s="13"/>
      <c r="E38" s="7">
        <v>1</v>
      </c>
      <c r="F38" s="56">
        <v>1300</v>
      </c>
      <c r="G38" s="7">
        <v>4</v>
      </c>
      <c r="H38" s="56">
        <v>6540</v>
      </c>
      <c r="I38" s="14">
        <v>12</v>
      </c>
    </row>
    <row r="39" spans="1:9" x14ac:dyDescent="0.2">
      <c r="A39" s="271"/>
      <c r="B39" s="40" t="s">
        <v>201</v>
      </c>
      <c r="C39" s="13" t="s">
        <v>176</v>
      </c>
      <c r="D39" s="13"/>
      <c r="E39" s="7">
        <v>54</v>
      </c>
      <c r="F39" s="56">
        <v>52000</v>
      </c>
      <c r="G39" s="7">
        <v>13</v>
      </c>
      <c r="H39" s="56">
        <v>25140</v>
      </c>
      <c r="I39" s="14">
        <v>12</v>
      </c>
    </row>
    <row r="40" spans="1:9" x14ac:dyDescent="0.2">
      <c r="A40" s="271"/>
      <c r="B40" s="40" t="s">
        <v>300</v>
      </c>
      <c r="C40" s="13" t="s">
        <v>242</v>
      </c>
      <c r="D40" s="13"/>
      <c r="E40" s="7">
        <v>0</v>
      </c>
      <c r="F40" s="56">
        <v>0</v>
      </c>
      <c r="G40" s="7">
        <v>0</v>
      </c>
      <c r="H40" s="56">
        <v>89960</v>
      </c>
      <c r="I40" s="14"/>
    </row>
  </sheetData>
  <mergeCells count="12">
    <mergeCell ref="A26:A40"/>
    <mergeCell ref="A2:I9"/>
    <mergeCell ref="A1:H1"/>
    <mergeCell ref="A12:A20"/>
    <mergeCell ref="E10:F10"/>
    <mergeCell ref="G10:H10"/>
    <mergeCell ref="A10:A11"/>
    <mergeCell ref="B10:B11"/>
    <mergeCell ref="C10:C11"/>
    <mergeCell ref="D10:D11"/>
    <mergeCell ref="F12:F20"/>
    <mergeCell ref="H12:H20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A10" zoomScaleNormal="100" workbookViewId="0">
      <selection sqref="A1:L1"/>
    </sheetView>
  </sheetViews>
  <sheetFormatPr defaultColWidth="32.7109375" defaultRowHeight="12.75" x14ac:dyDescent="0.2"/>
  <cols>
    <col min="1" max="1" width="4.85546875" style="4" customWidth="1"/>
    <col min="2" max="2" width="50.85546875" style="3" customWidth="1"/>
    <col min="3" max="3" width="80.7109375" style="3" customWidth="1"/>
    <col min="4" max="4" width="18.85546875" style="3" customWidth="1"/>
    <col min="5" max="5" width="16.85546875" style="3" customWidth="1"/>
    <col min="6" max="6" width="16" style="3" customWidth="1"/>
    <col min="7" max="7" width="17.28515625" style="3" customWidth="1"/>
    <col min="8" max="8" width="18.140625" style="3" customWidth="1"/>
    <col min="9" max="9" width="18" style="3" customWidth="1"/>
    <col min="10" max="10" width="18.85546875" style="3" customWidth="1"/>
    <col min="11" max="12" width="20.85546875" style="3" customWidth="1"/>
    <col min="13" max="16384" width="32.7109375" style="3"/>
  </cols>
  <sheetData>
    <row r="1" spans="1:12" x14ac:dyDescent="0.2">
      <c r="A1" s="288" t="s">
        <v>71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</row>
    <row r="2" spans="1:12" ht="12.75" customHeight="1" x14ac:dyDescent="0.2">
      <c r="A2" s="1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ht="16.5" customHeight="1" x14ac:dyDescent="0.2">
      <c r="A3" s="327" t="s">
        <v>706</v>
      </c>
      <c r="B3" s="328"/>
      <c r="C3" s="329"/>
      <c r="D3"/>
      <c r="E3"/>
      <c r="F3"/>
      <c r="G3"/>
      <c r="H3"/>
      <c r="I3"/>
      <c r="J3"/>
      <c r="K3"/>
      <c r="L3"/>
    </row>
    <row r="4" spans="1:12" ht="13.5" customHeight="1" x14ac:dyDescent="0.2">
      <c r="A4" s="261" t="s">
        <v>674</v>
      </c>
      <c r="B4" s="262" t="s">
        <v>676</v>
      </c>
      <c r="C4" s="262" t="s">
        <v>677</v>
      </c>
      <c r="D4"/>
      <c r="E4"/>
      <c r="F4"/>
      <c r="G4"/>
      <c r="H4"/>
      <c r="I4"/>
      <c r="J4"/>
      <c r="K4"/>
      <c r="L4"/>
    </row>
    <row r="5" spans="1:12" ht="15.75" customHeight="1" x14ac:dyDescent="0.2">
      <c r="A5" s="261" t="s">
        <v>675</v>
      </c>
      <c r="B5" s="263"/>
      <c r="C5" s="263"/>
      <c r="D5"/>
      <c r="E5"/>
      <c r="F5"/>
      <c r="G5"/>
      <c r="H5"/>
      <c r="I5"/>
      <c r="J5"/>
      <c r="K5"/>
      <c r="L5"/>
    </row>
    <row r="6" spans="1:12" ht="12.75" customHeight="1" x14ac:dyDescent="0.2">
      <c r="A6" s="330" t="s">
        <v>678</v>
      </c>
      <c r="B6" s="331"/>
      <c r="C6" s="332"/>
      <c r="D6"/>
      <c r="E6"/>
      <c r="F6"/>
      <c r="G6"/>
      <c r="H6"/>
      <c r="I6"/>
      <c r="J6"/>
      <c r="K6"/>
      <c r="L6"/>
    </row>
    <row r="7" spans="1:12" ht="13.5" customHeight="1" x14ac:dyDescent="0.2">
      <c r="A7" s="264" t="s">
        <v>679</v>
      </c>
      <c r="B7" s="262" t="s">
        <v>680</v>
      </c>
      <c r="C7" s="265">
        <v>42094</v>
      </c>
      <c r="D7"/>
      <c r="E7"/>
      <c r="F7"/>
      <c r="G7"/>
      <c r="H7"/>
      <c r="I7"/>
      <c r="J7"/>
      <c r="K7"/>
      <c r="L7"/>
    </row>
    <row r="8" spans="1:12" ht="27.75" customHeight="1" x14ac:dyDescent="0.2">
      <c r="A8" s="264" t="s">
        <v>681</v>
      </c>
      <c r="B8" s="260" t="s">
        <v>682</v>
      </c>
      <c r="C8" s="260" t="s">
        <v>683</v>
      </c>
      <c r="D8"/>
      <c r="E8"/>
      <c r="F8"/>
      <c r="G8"/>
      <c r="H8"/>
      <c r="I8"/>
      <c r="J8"/>
      <c r="K8"/>
      <c r="L8"/>
    </row>
    <row r="9" spans="1:12" s="218" customFormat="1" ht="29.25" customHeight="1" x14ac:dyDescent="0.2">
      <c r="A9" s="264" t="s">
        <v>684</v>
      </c>
      <c r="B9" s="260" t="s">
        <v>685</v>
      </c>
      <c r="C9" s="260" t="s">
        <v>686</v>
      </c>
      <c r="D9"/>
      <c r="E9"/>
      <c r="F9"/>
      <c r="G9"/>
      <c r="H9"/>
      <c r="I9"/>
      <c r="J9"/>
      <c r="K9"/>
      <c r="L9"/>
    </row>
    <row r="10" spans="1:12" ht="38.25" customHeight="1" x14ac:dyDescent="0.2">
      <c r="A10" s="264" t="s">
        <v>687</v>
      </c>
      <c r="B10" s="260" t="s">
        <v>682</v>
      </c>
      <c r="C10" s="260" t="s">
        <v>688</v>
      </c>
      <c r="D10"/>
      <c r="E10"/>
      <c r="F10"/>
      <c r="G10"/>
      <c r="H10"/>
      <c r="I10"/>
      <c r="J10"/>
      <c r="K10"/>
      <c r="L10"/>
    </row>
    <row r="11" spans="1:12" ht="38.25" customHeight="1" x14ac:dyDescent="0.2">
      <c r="A11" s="264" t="s">
        <v>689</v>
      </c>
      <c r="B11" s="260" t="s">
        <v>690</v>
      </c>
      <c r="C11" s="267" t="s">
        <v>720</v>
      </c>
      <c r="D11"/>
      <c r="E11"/>
      <c r="F11"/>
      <c r="G11"/>
      <c r="H11"/>
      <c r="I11"/>
      <c r="J11"/>
      <c r="K11"/>
      <c r="L11"/>
    </row>
    <row r="12" spans="1:12" ht="38.25" customHeight="1" x14ac:dyDescent="0.2">
      <c r="A12" s="264" t="s">
        <v>691</v>
      </c>
      <c r="B12" s="260" t="s">
        <v>682</v>
      </c>
      <c r="C12" s="260" t="s">
        <v>692</v>
      </c>
      <c r="D12"/>
      <c r="E12"/>
      <c r="F12"/>
      <c r="G12"/>
      <c r="H12"/>
      <c r="I12"/>
      <c r="J12"/>
      <c r="K12"/>
      <c r="L12"/>
    </row>
    <row r="13" spans="1:12" ht="38.25" customHeight="1" x14ac:dyDescent="0.2">
      <c r="A13" s="264" t="s">
        <v>693</v>
      </c>
      <c r="B13" s="260" t="s">
        <v>685</v>
      </c>
      <c r="C13" s="260" t="s">
        <v>694</v>
      </c>
      <c r="D13"/>
      <c r="E13"/>
      <c r="F13"/>
      <c r="G13"/>
      <c r="H13"/>
      <c r="I13"/>
      <c r="J13"/>
      <c r="K13"/>
      <c r="L13"/>
    </row>
    <row r="14" spans="1:12" ht="38.25" customHeight="1" x14ac:dyDescent="0.2">
      <c r="A14" s="264" t="s">
        <v>695</v>
      </c>
      <c r="B14" s="260" t="s">
        <v>682</v>
      </c>
      <c r="C14" s="260" t="s">
        <v>696</v>
      </c>
      <c r="D14"/>
      <c r="E14"/>
      <c r="F14"/>
      <c r="G14"/>
      <c r="H14"/>
      <c r="I14"/>
      <c r="J14"/>
      <c r="K14"/>
      <c r="L14"/>
    </row>
    <row r="15" spans="1:12" ht="38.25" customHeight="1" x14ac:dyDescent="0.2">
      <c r="A15" s="264" t="s">
        <v>697</v>
      </c>
      <c r="B15" s="260" t="s">
        <v>685</v>
      </c>
      <c r="C15" s="268" t="s">
        <v>721</v>
      </c>
      <c r="D15"/>
      <c r="E15"/>
      <c r="F15"/>
      <c r="G15"/>
      <c r="H15"/>
      <c r="I15"/>
      <c r="J15"/>
      <c r="K15"/>
      <c r="L15"/>
    </row>
    <row r="16" spans="1:12" ht="12.75" customHeight="1" x14ac:dyDescent="0.2">
      <c r="A16" s="330" t="s">
        <v>698</v>
      </c>
      <c r="B16" s="331"/>
      <c r="C16" s="332"/>
      <c r="D16"/>
      <c r="E16"/>
      <c r="F16"/>
      <c r="G16"/>
      <c r="H16"/>
      <c r="I16"/>
      <c r="J16"/>
      <c r="K16"/>
      <c r="L16"/>
    </row>
    <row r="17" spans="1:12" ht="38.25" customHeight="1" x14ac:dyDescent="0.2">
      <c r="A17" s="264" t="s">
        <v>699</v>
      </c>
      <c r="B17" s="260" t="s">
        <v>682</v>
      </c>
      <c r="C17" s="260" t="s">
        <v>700</v>
      </c>
      <c r="D17"/>
      <c r="E17"/>
      <c r="F17"/>
      <c r="G17"/>
      <c r="H17"/>
      <c r="I17"/>
      <c r="J17"/>
      <c r="K17"/>
      <c r="L17"/>
    </row>
    <row r="18" spans="1:12" ht="38.25" customHeight="1" x14ac:dyDescent="0.2">
      <c r="A18" s="264" t="s">
        <v>701</v>
      </c>
      <c r="B18" s="260" t="s">
        <v>685</v>
      </c>
      <c r="C18" s="260" t="s">
        <v>694</v>
      </c>
      <c r="D18"/>
      <c r="E18"/>
      <c r="F18"/>
      <c r="G18"/>
      <c r="H18"/>
      <c r="I18"/>
      <c r="J18"/>
      <c r="K18"/>
      <c r="L18"/>
    </row>
    <row r="19" spans="1:12" ht="29.25" customHeight="1" x14ac:dyDescent="0.2">
      <c r="A19" s="264" t="s">
        <v>702</v>
      </c>
      <c r="B19" s="260" t="s">
        <v>682</v>
      </c>
      <c r="C19" s="260" t="s">
        <v>703</v>
      </c>
      <c r="D19"/>
      <c r="E19"/>
      <c r="F19"/>
      <c r="G19"/>
      <c r="H19"/>
      <c r="I19"/>
      <c r="J19"/>
      <c r="K19"/>
      <c r="L19"/>
    </row>
    <row r="20" spans="1:12" ht="31.5" customHeight="1" x14ac:dyDescent="0.2">
      <c r="A20" s="264" t="s">
        <v>704</v>
      </c>
      <c r="B20" s="260" t="s">
        <v>685</v>
      </c>
      <c r="C20" s="260" t="s">
        <v>705</v>
      </c>
      <c r="D20"/>
      <c r="E20"/>
      <c r="F20"/>
      <c r="G20"/>
      <c r="H20"/>
      <c r="I20"/>
      <c r="J20"/>
      <c r="K20"/>
      <c r="L20"/>
    </row>
    <row r="21" spans="1:12" ht="25.5" x14ac:dyDescent="0.2">
      <c r="A21" s="264" t="s">
        <v>702</v>
      </c>
      <c r="B21" s="260" t="s">
        <v>682</v>
      </c>
      <c r="C21" s="260" t="s">
        <v>718</v>
      </c>
      <c r="D21"/>
      <c r="E21"/>
      <c r="F21"/>
      <c r="G21"/>
      <c r="H21"/>
      <c r="I21"/>
      <c r="J21"/>
      <c r="K21"/>
      <c r="L21"/>
    </row>
    <row r="22" spans="1:12" ht="25.5" x14ac:dyDescent="0.2">
      <c r="A22" s="264" t="s">
        <v>704</v>
      </c>
      <c r="B22" s="260" t="s">
        <v>685</v>
      </c>
      <c r="C22" s="260" t="s">
        <v>694</v>
      </c>
      <c r="D22"/>
      <c r="E22"/>
      <c r="F22"/>
      <c r="G22"/>
      <c r="H22"/>
      <c r="I22"/>
      <c r="J22"/>
      <c r="K22"/>
      <c r="L22"/>
    </row>
    <row r="23" spans="1:12" ht="25.5" x14ac:dyDescent="0.2">
      <c r="A23" s="264" t="s">
        <v>702</v>
      </c>
      <c r="B23" s="260" t="s">
        <v>682</v>
      </c>
      <c r="C23" s="260" t="s">
        <v>716</v>
      </c>
      <c r="D23"/>
      <c r="E23"/>
      <c r="F23"/>
      <c r="G23"/>
      <c r="H23"/>
      <c r="I23"/>
      <c r="J23"/>
      <c r="K23"/>
      <c r="L23"/>
    </row>
    <row r="24" spans="1:12" ht="25.5" x14ac:dyDescent="0.2">
      <c r="A24" s="264" t="s">
        <v>704</v>
      </c>
      <c r="B24" s="260" t="s">
        <v>685</v>
      </c>
      <c r="C24" s="260" t="s">
        <v>717</v>
      </c>
      <c r="D24"/>
      <c r="E24"/>
      <c r="F24"/>
      <c r="G24"/>
      <c r="H24"/>
      <c r="I24"/>
      <c r="J24"/>
      <c r="K24"/>
      <c r="L24"/>
    </row>
    <row r="25" spans="1:12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x14ac:dyDescent="0.2">
      <c r="A26"/>
      <c r="B26" s="266"/>
      <c r="D26"/>
      <c r="E26"/>
      <c r="F26"/>
      <c r="G26"/>
      <c r="H26"/>
      <c r="I26"/>
      <c r="J26"/>
      <c r="K26"/>
      <c r="L26"/>
    </row>
    <row r="27" spans="1:12" s="218" customFormat="1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s="44" customFormat="1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s="44" customFormat="1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s="44" customFormat="1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31.5" customHeight="1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30.75" customHeight="1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46.5" customHeight="1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</sheetData>
  <mergeCells count="4">
    <mergeCell ref="A6:C6"/>
    <mergeCell ref="A16:C16"/>
    <mergeCell ref="A3:C3"/>
    <mergeCell ref="A1:L1"/>
  </mergeCells>
  <phoneticPr fontId="21" type="noConversion"/>
  <hyperlinks>
    <hyperlink ref="A1:L1" location="'адресный список'!A1" display="'адресный список'!A1"/>
    <hyperlink ref="C1" location="'адресный список'!A1" display="'адресный список'!A1"/>
    <hyperlink ref="C11" r:id="rId1"/>
    <hyperlink ref="C15" r:id="rId2"/>
  </hyperlinks>
  <pageMargins left="0.74803149606299213" right="0.74803149606299213" top="0.98425196850393704" bottom="0.98425196850393704" header="0.51181102362204722" footer="0.51181102362204722"/>
  <pageSetup paperSize="9" scale="44" orientation="landscape" r:id="rId3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H26" sqref="H26"/>
    </sheetView>
  </sheetViews>
  <sheetFormatPr defaultColWidth="32.7109375" defaultRowHeight="12.75" x14ac:dyDescent="0.2"/>
  <cols>
    <col min="1" max="1" width="9.28515625" style="4" customWidth="1"/>
    <col min="2" max="2" width="60.140625" style="3" customWidth="1"/>
    <col min="3" max="3" width="10.57031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16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81">
        <f>[5]свод!$N$12</f>
        <v>598349.28</v>
      </c>
      <c r="G12" s="7"/>
      <c r="H12" s="281">
        <f>[5]свод!$N$12</f>
        <v>598349.28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[5]свод!$N$13</f>
        <v>81506.16</v>
      </c>
      <c r="G21" s="7"/>
      <c r="H21" s="10">
        <f>[5]свод!$N$13</f>
        <v>81506.16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[5]свод!$N$14</f>
        <v>68869.440000000002</v>
      </c>
      <c r="G22" s="7"/>
      <c r="H22" s="10">
        <f>[5]свод!$N$14</f>
        <v>68869.440000000002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[5]свод!$N$15</f>
        <v>25907.52</v>
      </c>
      <c r="G23" s="7"/>
      <c r="H23" s="7">
        <f>[5]свод!$N$15</f>
        <v>25907.52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[5]свод!$N$16</f>
        <v>114661.56</v>
      </c>
      <c r="G24" s="7"/>
      <c r="H24" s="7">
        <f>[5]свод!$N$16</f>
        <v>114661.56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[5]свод!$N$17</f>
        <v>0</v>
      </c>
      <c r="G25" s="7"/>
      <c r="H25" s="10">
        <f>[5]свод!$N$17</f>
        <v>0</v>
      </c>
      <c r="I25" s="14"/>
    </row>
    <row r="26" spans="1:9" ht="38.25" x14ac:dyDescent="0.2">
      <c r="A26" s="275">
        <v>7</v>
      </c>
      <c r="B26" s="8" t="s">
        <v>100</v>
      </c>
      <c r="C26" s="8"/>
      <c r="D26" s="8" t="s">
        <v>101</v>
      </c>
      <c r="E26" s="7"/>
      <c r="F26" s="10">
        <v>321000</v>
      </c>
      <c r="G26" s="7"/>
      <c r="H26" s="150">
        <f>H27+H28+H29+H30+H31+H32+H33</f>
        <v>215585</v>
      </c>
      <c r="I26" s="14"/>
    </row>
    <row r="27" spans="1:9" x14ac:dyDescent="0.2">
      <c r="A27" s="276"/>
      <c r="B27" s="23" t="s">
        <v>543</v>
      </c>
      <c r="C27" s="13" t="s">
        <v>14</v>
      </c>
      <c r="D27" s="13" t="s">
        <v>159</v>
      </c>
      <c r="E27" s="7" t="s">
        <v>159</v>
      </c>
      <c r="F27" s="96" t="s">
        <v>159</v>
      </c>
      <c r="G27" s="7">
        <v>3.9E-2</v>
      </c>
      <c r="H27" s="96">
        <v>7062</v>
      </c>
      <c r="I27" s="14">
        <v>12</v>
      </c>
    </row>
    <row r="28" spans="1:9" x14ac:dyDescent="0.2">
      <c r="A28" s="276"/>
      <c r="B28" s="13" t="s">
        <v>102</v>
      </c>
      <c r="C28" s="13" t="s">
        <v>15</v>
      </c>
      <c r="D28" s="13"/>
      <c r="E28" s="14" t="s">
        <v>159</v>
      </c>
      <c r="F28" s="125" t="s">
        <v>159</v>
      </c>
      <c r="G28" s="7">
        <v>0.34</v>
      </c>
      <c r="H28" s="125">
        <v>119000</v>
      </c>
      <c r="I28" s="14">
        <v>24</v>
      </c>
    </row>
    <row r="29" spans="1:9" x14ac:dyDescent="0.2">
      <c r="A29" s="276"/>
      <c r="B29" s="13" t="s">
        <v>110</v>
      </c>
      <c r="C29" s="13" t="s">
        <v>106</v>
      </c>
      <c r="D29" s="13"/>
      <c r="E29" s="14" t="s">
        <v>159</v>
      </c>
      <c r="F29" s="125" t="s">
        <v>159</v>
      </c>
      <c r="G29" s="7">
        <v>7</v>
      </c>
      <c r="H29" s="125">
        <v>15109</v>
      </c>
      <c r="I29" s="14">
        <v>12</v>
      </c>
    </row>
    <row r="30" spans="1:9" x14ac:dyDescent="0.2">
      <c r="A30" s="276"/>
      <c r="B30" s="116" t="s">
        <v>11</v>
      </c>
      <c r="C30" s="116" t="s">
        <v>15</v>
      </c>
      <c r="D30" s="116"/>
      <c r="E30" s="145" t="s">
        <v>159</v>
      </c>
      <c r="F30" s="149" t="s">
        <v>159</v>
      </c>
      <c r="G30" s="107">
        <v>0.08</v>
      </c>
      <c r="H30" s="149">
        <v>7176</v>
      </c>
      <c r="I30" s="145">
        <v>12</v>
      </c>
    </row>
    <row r="31" spans="1:9" x14ac:dyDescent="0.2">
      <c r="B31" s="13" t="s">
        <v>200</v>
      </c>
      <c r="C31" s="151" t="s">
        <v>106</v>
      </c>
      <c r="D31" s="152"/>
      <c r="E31" s="14" t="s">
        <v>159</v>
      </c>
      <c r="F31" s="14" t="s">
        <v>159</v>
      </c>
      <c r="G31" s="14">
        <v>24</v>
      </c>
      <c r="H31" s="14">
        <v>12768</v>
      </c>
      <c r="I31" s="14">
        <v>12</v>
      </c>
    </row>
    <row r="32" spans="1:9" x14ac:dyDescent="0.2">
      <c r="B32" s="13" t="s">
        <v>12</v>
      </c>
      <c r="C32" s="13" t="s">
        <v>106</v>
      </c>
      <c r="D32" s="13"/>
      <c r="E32" s="14" t="s">
        <v>159</v>
      </c>
      <c r="F32" s="97" t="s">
        <v>159</v>
      </c>
      <c r="G32" s="14">
        <v>98</v>
      </c>
      <c r="H32" s="97">
        <v>37473</v>
      </c>
      <c r="I32" s="14">
        <v>12</v>
      </c>
    </row>
    <row r="33" spans="1:9" x14ac:dyDescent="0.2">
      <c r="B33" s="13" t="s">
        <v>185</v>
      </c>
      <c r="C33" s="13"/>
      <c r="D33" s="13"/>
      <c r="E33" s="14"/>
      <c r="F33" s="97">
        <v>321000</v>
      </c>
      <c r="G33" s="14"/>
      <c r="H33" s="97">
        <v>16997</v>
      </c>
      <c r="I33" s="14">
        <v>12</v>
      </c>
    </row>
    <row r="34" spans="1:9" x14ac:dyDescent="0.2">
      <c r="I34" s="45"/>
    </row>
    <row r="35" spans="1:9" x14ac:dyDescent="0.2">
      <c r="A35" s="1" t="s">
        <v>71</v>
      </c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2">
    <mergeCell ref="C10:C11"/>
    <mergeCell ref="D10:D11"/>
    <mergeCell ref="A2:I9"/>
    <mergeCell ref="A26:A30"/>
    <mergeCell ref="A1:H1"/>
    <mergeCell ref="A12:A20"/>
    <mergeCell ref="E10:F10"/>
    <mergeCell ref="G10:H10"/>
    <mergeCell ref="F12:F20"/>
    <mergeCell ref="H12:H20"/>
    <mergeCell ref="A10:A11"/>
    <mergeCell ref="B10:B11"/>
  </mergeCells>
  <phoneticPr fontId="0" type="noConversion"/>
  <hyperlinks>
    <hyperlink ref="A1:H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7.7109375" style="15" customWidth="1"/>
    <col min="3" max="3" width="12.7109375" style="3" customWidth="1"/>
    <col min="4" max="4" width="16.42578125" style="3" customWidth="1"/>
    <col min="5" max="5" width="9.42578125" style="4" customWidth="1"/>
    <col min="6" max="6" width="14.5703125" style="4" customWidth="1"/>
    <col min="7" max="7" width="10.7109375" style="4" customWidth="1"/>
    <col min="8" max="8" width="14.8554687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472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6.2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[2]свод!$DH$12</f>
        <v>4268227.5600000005</v>
      </c>
      <c r="G12" s="271"/>
      <c r="H12" s="281">
        <f>[2]свод!$DH$12</f>
        <v>4268227.5600000005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8.2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[2]свод!$DH$13</f>
        <v>581410.55999999994</v>
      </c>
      <c r="G21" s="7"/>
      <c r="H21" s="10">
        <f>[2]свод!$DH$13</f>
        <v>581410.55999999994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[2]свод!$DH$14</f>
        <v>491274.12</v>
      </c>
      <c r="G22" s="7"/>
      <c r="H22" s="10">
        <f>[2]свод!$DH$14</f>
        <v>491274.12</v>
      </c>
      <c r="I22" s="14"/>
    </row>
    <row r="23" spans="1:10" ht="42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[2]свод!$DH$15</f>
        <v>0</v>
      </c>
      <c r="G23" s="7"/>
      <c r="H23" s="10">
        <f>[2]свод!$DH$15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[2]свод!$DH$16</f>
        <v>739276.80000000005</v>
      </c>
      <c r="G24" s="7"/>
      <c r="H24" s="10">
        <f>[2]свод!$DH$16</f>
        <v>739276.80000000005</v>
      </c>
      <c r="I24" s="14"/>
    </row>
    <row r="25" spans="1:10" ht="39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[2]свод!$DH$17</f>
        <v>252396.24</v>
      </c>
      <c r="G25" s="7"/>
      <c r="H25" s="10">
        <f>[2]свод!$DH$17</f>
        <v>252396.24</v>
      </c>
      <c r="I25" s="14"/>
    </row>
    <row r="26" spans="1:10" ht="31.9" customHeight="1" x14ac:dyDescent="0.2">
      <c r="A26" s="271">
        <v>7</v>
      </c>
      <c r="B26" s="8" t="s">
        <v>100</v>
      </c>
      <c r="C26" s="8"/>
      <c r="D26" s="8" t="s">
        <v>101</v>
      </c>
      <c r="E26" s="7"/>
      <c r="F26" s="10">
        <f>SUM(F27:F35)</f>
        <v>2153168</v>
      </c>
      <c r="G26" s="10"/>
      <c r="H26" s="10">
        <f>SUM(H27:H37)</f>
        <v>2708895</v>
      </c>
      <c r="I26" s="14"/>
      <c r="J26" s="12"/>
    </row>
    <row r="27" spans="1:10" x14ac:dyDescent="0.2">
      <c r="A27" s="271"/>
      <c r="B27" s="8" t="s">
        <v>543</v>
      </c>
      <c r="C27" s="8" t="s">
        <v>107</v>
      </c>
      <c r="D27" s="9"/>
      <c r="E27" s="7"/>
      <c r="F27" s="10"/>
      <c r="G27" s="7">
        <v>296</v>
      </c>
      <c r="H27" s="10">
        <v>47702</v>
      </c>
      <c r="I27" s="14">
        <v>24</v>
      </c>
    </row>
    <row r="28" spans="1:10" ht="25.5" x14ac:dyDescent="0.2">
      <c r="A28" s="271"/>
      <c r="B28" s="8" t="s">
        <v>156</v>
      </c>
      <c r="C28" s="8" t="s">
        <v>61</v>
      </c>
      <c r="D28" s="9"/>
      <c r="E28" s="124">
        <v>3</v>
      </c>
      <c r="F28" s="10">
        <v>1050000</v>
      </c>
      <c r="G28" s="7">
        <v>3</v>
      </c>
      <c r="H28" s="10">
        <v>693821</v>
      </c>
      <c r="I28" s="14">
        <v>36</v>
      </c>
    </row>
    <row r="29" spans="1:10" x14ac:dyDescent="0.2">
      <c r="A29" s="271"/>
      <c r="B29" s="8" t="s">
        <v>244</v>
      </c>
      <c r="C29" s="8" t="s">
        <v>61</v>
      </c>
      <c r="D29" s="9"/>
      <c r="E29" s="7"/>
      <c r="F29" s="10"/>
      <c r="G29" s="7">
        <v>81</v>
      </c>
      <c r="H29" s="10">
        <v>75184</v>
      </c>
      <c r="I29" s="14">
        <v>12</v>
      </c>
    </row>
    <row r="30" spans="1:10" x14ac:dyDescent="0.2">
      <c r="A30" s="271"/>
      <c r="B30" s="8" t="s">
        <v>202</v>
      </c>
      <c r="C30" s="8" t="s">
        <v>233</v>
      </c>
      <c r="D30" s="9"/>
      <c r="E30" s="7"/>
      <c r="F30" s="10"/>
      <c r="G30" s="7">
        <v>43</v>
      </c>
      <c r="H30" s="10">
        <v>2068</v>
      </c>
      <c r="I30" s="14">
        <v>12</v>
      </c>
    </row>
    <row r="31" spans="1:10" x14ac:dyDescent="0.2">
      <c r="A31" s="271"/>
      <c r="B31" s="8" t="s">
        <v>110</v>
      </c>
      <c r="C31" s="8" t="s">
        <v>61</v>
      </c>
      <c r="D31" s="9"/>
      <c r="E31" s="7">
        <v>14</v>
      </c>
      <c r="F31" s="10">
        <v>32200</v>
      </c>
      <c r="G31" s="7">
        <v>3</v>
      </c>
      <c r="H31" s="10">
        <v>4798</v>
      </c>
      <c r="I31" s="14">
        <v>12</v>
      </c>
    </row>
    <row r="32" spans="1:10" x14ac:dyDescent="0.2">
      <c r="A32" s="271"/>
      <c r="B32" s="8" t="s">
        <v>500</v>
      </c>
      <c r="C32" s="8" t="s">
        <v>61</v>
      </c>
      <c r="D32" s="9"/>
      <c r="E32" s="7">
        <v>80</v>
      </c>
      <c r="F32" s="10">
        <v>1050000</v>
      </c>
      <c r="G32" s="7">
        <v>80</v>
      </c>
      <c r="H32" s="10">
        <v>993566</v>
      </c>
      <c r="I32" s="14">
        <v>36</v>
      </c>
    </row>
    <row r="33" spans="1:9" x14ac:dyDescent="0.2">
      <c r="A33" s="271"/>
      <c r="B33" s="8" t="s">
        <v>215</v>
      </c>
      <c r="C33" s="8" t="s">
        <v>61</v>
      </c>
      <c r="D33" s="9"/>
      <c r="E33" s="7"/>
      <c r="F33" s="10"/>
      <c r="G33" s="7">
        <v>4</v>
      </c>
      <c r="H33" s="7">
        <v>41898</v>
      </c>
      <c r="I33" s="14">
        <v>12</v>
      </c>
    </row>
    <row r="34" spans="1:9" ht="25.5" x14ac:dyDescent="0.2">
      <c r="A34" s="271"/>
      <c r="B34" s="8" t="s">
        <v>119</v>
      </c>
      <c r="C34" s="8" t="s">
        <v>61</v>
      </c>
      <c r="D34" s="13"/>
      <c r="E34" s="7">
        <v>6</v>
      </c>
      <c r="F34" s="10">
        <v>2500</v>
      </c>
      <c r="G34" s="7">
        <v>6</v>
      </c>
      <c r="H34" s="10">
        <v>8065</v>
      </c>
      <c r="I34" s="14">
        <v>12</v>
      </c>
    </row>
    <row r="35" spans="1:9" x14ac:dyDescent="0.2">
      <c r="A35" s="271"/>
      <c r="B35" s="6" t="s">
        <v>184</v>
      </c>
      <c r="C35" s="8" t="s">
        <v>176</v>
      </c>
      <c r="D35" s="13"/>
      <c r="E35" s="7">
        <v>38</v>
      </c>
      <c r="F35" s="10">
        <v>18468</v>
      </c>
      <c r="G35" s="7">
        <v>28</v>
      </c>
      <c r="H35" s="7">
        <v>12872</v>
      </c>
      <c r="I35" s="14">
        <v>12</v>
      </c>
    </row>
    <row r="36" spans="1:9" x14ac:dyDescent="0.2">
      <c r="A36" s="271"/>
      <c r="B36" s="6" t="s">
        <v>111</v>
      </c>
      <c r="C36" s="8"/>
      <c r="D36" s="13"/>
      <c r="E36" s="7"/>
      <c r="F36" s="10"/>
      <c r="G36" s="7">
        <v>8</v>
      </c>
      <c r="H36" s="7">
        <v>111610</v>
      </c>
      <c r="I36" s="14">
        <v>12</v>
      </c>
    </row>
    <row r="37" spans="1:9" x14ac:dyDescent="0.2">
      <c r="A37" s="271"/>
      <c r="B37" s="6" t="s">
        <v>300</v>
      </c>
      <c r="C37" s="8"/>
      <c r="D37" s="13"/>
      <c r="E37" s="7"/>
      <c r="F37" s="10"/>
      <c r="G37" s="7"/>
      <c r="H37" s="7">
        <v>717311</v>
      </c>
      <c r="I37" s="14"/>
    </row>
    <row r="38" spans="1:9" x14ac:dyDescent="0.2">
      <c r="A38" s="290" t="s">
        <v>71</v>
      </c>
      <c r="B38" s="291"/>
      <c r="C38" s="291"/>
      <c r="D38" s="291"/>
      <c r="E38" s="291"/>
      <c r="F38" s="291"/>
      <c r="G38" s="291"/>
      <c r="H38" s="291"/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38:H38"/>
    <mergeCell ref="A12:A20"/>
    <mergeCell ref="A26:A37"/>
    <mergeCell ref="A10:A11"/>
    <mergeCell ref="B10:B11"/>
    <mergeCell ref="E12:E20"/>
    <mergeCell ref="C10:C11"/>
    <mergeCell ref="D10:D11"/>
    <mergeCell ref="E10:F10"/>
    <mergeCell ref="A1:H1"/>
    <mergeCell ref="A2:I9"/>
    <mergeCell ref="H12:H20"/>
    <mergeCell ref="F12:F20"/>
    <mergeCell ref="G12:G20"/>
    <mergeCell ref="G10:H10"/>
  </mergeCells>
  <phoneticPr fontId="0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D12" sqref="D12"/>
    </sheetView>
  </sheetViews>
  <sheetFormatPr defaultRowHeight="12.75" x14ac:dyDescent="0.2"/>
  <cols>
    <col min="1" max="1" width="9.42578125" style="4" customWidth="1"/>
    <col min="2" max="2" width="56.5703125" style="15" customWidth="1"/>
    <col min="3" max="3" width="12.7109375" style="3" customWidth="1"/>
    <col min="4" max="4" width="16.42578125" style="3" customWidth="1"/>
    <col min="5" max="5" width="9.140625" style="3"/>
    <col min="6" max="6" width="15" style="3" customWidth="1"/>
    <col min="7" max="7" width="10.7109375" style="3" customWidth="1"/>
    <col min="8" max="8" width="15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78" t="s">
        <v>498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85">
        <v>1</v>
      </c>
      <c r="B12" s="8" t="s">
        <v>80</v>
      </c>
      <c r="C12" s="8"/>
      <c r="D12" s="9"/>
      <c r="E12" s="271"/>
      <c r="F12" s="281">
        <f>[5]свод!$CX$12</f>
        <v>2656053.48</v>
      </c>
      <c r="G12" s="271"/>
      <c r="H12" s="281">
        <f>[5]свод!$CX$12</f>
        <v>2656053.48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[5]свод!$CX$13</f>
        <v>361811.04</v>
      </c>
      <c r="G21" s="7"/>
      <c r="H21" s="10">
        <f>[5]свод!$CX$13</f>
        <v>361811.04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[5]свод!$CX$14</f>
        <v>305717.03999999998</v>
      </c>
      <c r="G22" s="7"/>
      <c r="H22" s="10">
        <f>[5]свод!$CX$14</f>
        <v>305717.03999999998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[5]свод!$CX$15</f>
        <v>0</v>
      </c>
      <c r="G23" s="7"/>
      <c r="H23" s="10">
        <f>[5]свод!$CX$15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[5]свод!$CX$16</f>
        <v>445589.52</v>
      </c>
      <c r="G24" s="10"/>
      <c r="H24" s="7">
        <f>[5]свод!$CX$16</f>
        <v>445589.52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[5]свод!$CX$17</f>
        <v>157062.12</v>
      </c>
      <c r="G25" s="10"/>
      <c r="H25" s="7">
        <f>[5]свод!$CX$17</f>
        <v>157062.12</v>
      </c>
      <c r="I25" s="14"/>
    </row>
    <row r="26" spans="1:10" ht="25.5" x14ac:dyDescent="0.2">
      <c r="A26" s="271">
        <v>7</v>
      </c>
      <c r="B26" s="8" t="s">
        <v>100</v>
      </c>
      <c r="C26" s="8"/>
      <c r="D26" s="8" t="s">
        <v>101</v>
      </c>
      <c r="E26" s="7"/>
      <c r="F26" s="16">
        <f>F27+F28+F29</f>
        <v>1425000</v>
      </c>
      <c r="G26" s="10"/>
      <c r="H26" s="10">
        <f>H30+H31+H32+H33+H34+H35</f>
        <v>456188</v>
      </c>
      <c r="I26" s="14"/>
      <c r="J26" s="12"/>
    </row>
    <row r="27" spans="1:10" x14ac:dyDescent="0.2">
      <c r="A27" s="271"/>
      <c r="B27" s="17" t="s">
        <v>172</v>
      </c>
      <c r="C27" s="8" t="s">
        <v>106</v>
      </c>
      <c r="D27" s="9"/>
      <c r="E27" s="7">
        <v>3</v>
      </c>
      <c r="F27" s="96">
        <v>1350000</v>
      </c>
      <c r="G27" s="7"/>
      <c r="H27" s="10"/>
      <c r="I27" s="14"/>
    </row>
    <row r="28" spans="1:10" x14ac:dyDescent="0.2">
      <c r="A28" s="271"/>
      <c r="B28" s="17" t="s">
        <v>173</v>
      </c>
      <c r="C28" s="8" t="s">
        <v>107</v>
      </c>
      <c r="D28" s="9"/>
      <c r="E28" s="7">
        <v>80</v>
      </c>
      <c r="F28" s="96">
        <v>72000</v>
      </c>
      <c r="G28" s="7"/>
      <c r="H28" s="10"/>
      <c r="I28" s="14"/>
    </row>
    <row r="29" spans="1:10" x14ac:dyDescent="0.2">
      <c r="A29" s="271"/>
      <c r="B29" s="18" t="s">
        <v>111</v>
      </c>
      <c r="C29" s="8" t="s">
        <v>106</v>
      </c>
      <c r="D29" s="9"/>
      <c r="E29" s="7">
        <v>1</v>
      </c>
      <c r="F29" s="96">
        <v>3000</v>
      </c>
      <c r="G29" s="7"/>
      <c r="H29" s="10"/>
      <c r="I29" s="14"/>
    </row>
    <row r="30" spans="1:10" x14ac:dyDescent="0.2">
      <c r="A30" s="271"/>
      <c r="B30" s="6" t="s">
        <v>543</v>
      </c>
      <c r="C30" s="13" t="s">
        <v>194</v>
      </c>
      <c r="D30" s="13"/>
      <c r="E30" s="14"/>
      <c r="F30" s="14"/>
      <c r="G30" s="14">
        <v>0.128</v>
      </c>
      <c r="H30" s="14">
        <v>41070</v>
      </c>
      <c r="I30" s="14">
        <v>12</v>
      </c>
    </row>
    <row r="31" spans="1:10" x14ac:dyDescent="0.2">
      <c r="A31" s="271"/>
      <c r="B31" s="6" t="s">
        <v>110</v>
      </c>
      <c r="C31" s="13" t="s">
        <v>106</v>
      </c>
      <c r="D31" s="13"/>
      <c r="E31" s="14"/>
      <c r="F31" s="14"/>
      <c r="G31" s="14">
        <v>5</v>
      </c>
      <c r="H31" s="14">
        <v>9954</v>
      </c>
      <c r="I31" s="14">
        <v>12</v>
      </c>
    </row>
    <row r="32" spans="1:10" x14ac:dyDescent="0.2">
      <c r="A32" s="271"/>
      <c r="B32" s="6" t="s">
        <v>200</v>
      </c>
      <c r="C32" s="13" t="s">
        <v>106</v>
      </c>
      <c r="D32" s="13"/>
      <c r="E32" s="14"/>
      <c r="F32" s="14"/>
      <c r="G32" s="14">
        <v>60</v>
      </c>
      <c r="H32" s="14">
        <v>31920</v>
      </c>
      <c r="I32" s="14">
        <v>12</v>
      </c>
    </row>
    <row r="33" spans="1:9" x14ac:dyDescent="0.2">
      <c r="A33" s="271"/>
      <c r="B33" s="6" t="s">
        <v>11</v>
      </c>
      <c r="C33" s="13" t="s">
        <v>188</v>
      </c>
      <c r="D33" s="13"/>
      <c r="E33" s="14"/>
      <c r="F33" s="14"/>
      <c r="G33" s="14">
        <v>0.46899999999999997</v>
      </c>
      <c r="H33" s="14">
        <v>51297</v>
      </c>
      <c r="I33" s="14">
        <v>12</v>
      </c>
    </row>
    <row r="34" spans="1:9" ht="25.5" x14ac:dyDescent="0.2">
      <c r="A34" s="271"/>
      <c r="B34" s="6" t="s">
        <v>12</v>
      </c>
      <c r="C34" s="13" t="s">
        <v>106</v>
      </c>
      <c r="D34" s="13"/>
      <c r="E34" s="14"/>
      <c r="F34" s="14"/>
      <c r="G34" s="14">
        <v>142</v>
      </c>
      <c r="H34" s="14">
        <v>74742</v>
      </c>
      <c r="I34" s="14">
        <v>12</v>
      </c>
    </row>
    <row r="35" spans="1:9" x14ac:dyDescent="0.2">
      <c r="A35" s="271"/>
      <c r="B35" s="6" t="s">
        <v>185</v>
      </c>
      <c r="C35" s="13"/>
      <c r="D35" s="13"/>
      <c r="E35" s="14"/>
      <c r="F35" s="14"/>
      <c r="G35" s="14"/>
      <c r="H35" s="14">
        <v>247205</v>
      </c>
      <c r="I35" s="14">
        <v>12</v>
      </c>
    </row>
    <row r="36" spans="1:9" x14ac:dyDescent="0.2">
      <c r="A36" s="288" t="s">
        <v>71</v>
      </c>
      <c r="B36" s="289"/>
      <c r="C36" s="289"/>
      <c r="D36" s="289"/>
      <c r="E36" s="289"/>
      <c r="F36" s="289"/>
      <c r="G36" s="289"/>
      <c r="H36" s="289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</sheetData>
  <mergeCells count="15">
    <mergeCell ref="A26:A35"/>
    <mergeCell ref="E12:E20"/>
    <mergeCell ref="A36:H36"/>
    <mergeCell ref="A12:A20"/>
    <mergeCell ref="H12:H20"/>
    <mergeCell ref="G12:G20"/>
    <mergeCell ref="F12:F20"/>
    <mergeCell ref="A1:H1"/>
    <mergeCell ref="A2:I9"/>
    <mergeCell ref="C10:C11"/>
    <mergeCell ref="D10:D11"/>
    <mergeCell ref="E10:F10"/>
    <mergeCell ref="G10:H10"/>
    <mergeCell ref="A10:A11"/>
    <mergeCell ref="B10:B11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sqref="A1:H1"/>
    </sheetView>
  </sheetViews>
  <sheetFormatPr defaultRowHeight="12.75" x14ac:dyDescent="0.2"/>
  <cols>
    <col min="1" max="1" width="8.7109375" style="4" customWidth="1"/>
    <col min="2" max="2" width="54.42578125" style="15" customWidth="1"/>
    <col min="3" max="3" width="12.7109375" style="3" customWidth="1"/>
    <col min="4" max="4" width="16.42578125" style="3" customWidth="1"/>
    <col min="5" max="5" width="9.140625" style="3"/>
    <col min="6" max="6" width="16.140625" style="3" customWidth="1"/>
    <col min="7" max="7" width="10.7109375" style="3" customWidth="1"/>
    <col min="8" max="8" width="15.285156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499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85">
        <v>1</v>
      </c>
      <c r="B12" s="8" t="s">
        <v>80</v>
      </c>
      <c r="C12" s="8"/>
      <c r="D12" s="9"/>
      <c r="E12" s="271"/>
      <c r="F12" s="281">
        <f>[5]свод!$DL$12</f>
        <v>2041094.52</v>
      </c>
      <c r="G12" s="271"/>
      <c r="H12" s="281">
        <f>[5]свод!$DL$12</f>
        <v>2041094.52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[5]свод!$DL$13</f>
        <v>278041.92</v>
      </c>
      <c r="G21" s="7"/>
      <c r="H21" s="10">
        <f>[5]свод!$DL$13</f>
        <v>278041.92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[5]свод!$DL$14</f>
        <v>234935.76</v>
      </c>
      <c r="G22" s="7"/>
      <c r="H22" s="10">
        <f>[5]свод!$DL$14</f>
        <v>234935.76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[5]свод!$DL$15</f>
        <v>0</v>
      </c>
      <c r="G23" s="7"/>
      <c r="H23" s="10">
        <f>[5]свод!$DL$15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[5]свод!$DL$16</f>
        <v>415078.44000000006</v>
      </c>
      <c r="G24" s="7"/>
      <c r="H24" s="10">
        <f>[5]свод!$DL$16</f>
        <v>415078.44000000006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25.5" x14ac:dyDescent="0.2">
      <c r="A26" s="285">
        <v>7</v>
      </c>
      <c r="B26" s="8" t="s">
        <v>100</v>
      </c>
      <c r="C26" s="8"/>
      <c r="D26" s="8" t="s">
        <v>101</v>
      </c>
      <c r="E26" s="7"/>
      <c r="F26" s="16">
        <f>F27+F28+F33</f>
        <v>1094000</v>
      </c>
      <c r="G26" s="10"/>
      <c r="H26" s="10">
        <f>H27+H28+H29+H30+H31+H32+H33</f>
        <v>922551</v>
      </c>
      <c r="I26" s="14"/>
      <c r="J26" s="12"/>
    </row>
    <row r="27" spans="1:10" x14ac:dyDescent="0.2">
      <c r="A27" s="286"/>
      <c r="B27" s="17" t="s">
        <v>102</v>
      </c>
      <c r="C27" s="8" t="s">
        <v>188</v>
      </c>
      <c r="D27" s="9"/>
      <c r="E27" s="7">
        <v>0.05</v>
      </c>
      <c r="F27" s="96">
        <v>20000</v>
      </c>
      <c r="G27" s="7">
        <v>0.23</v>
      </c>
      <c r="H27" s="10">
        <v>80500</v>
      </c>
      <c r="I27" s="14">
        <v>24</v>
      </c>
      <c r="J27" s="12"/>
    </row>
    <row r="28" spans="1:10" x14ac:dyDescent="0.2">
      <c r="A28" s="286"/>
      <c r="B28" s="17" t="s">
        <v>504</v>
      </c>
      <c r="C28" s="8" t="s">
        <v>106</v>
      </c>
      <c r="D28" s="9"/>
      <c r="E28" s="7">
        <v>1</v>
      </c>
      <c r="F28" s="96">
        <v>820000</v>
      </c>
      <c r="G28" s="7">
        <v>1</v>
      </c>
      <c r="H28" s="10">
        <v>491040</v>
      </c>
      <c r="I28" s="14">
        <v>36</v>
      </c>
      <c r="J28" s="12"/>
    </row>
    <row r="29" spans="1:10" x14ac:dyDescent="0.2">
      <c r="A29" s="286"/>
      <c r="B29" s="6" t="s">
        <v>183</v>
      </c>
      <c r="C29" s="13" t="s">
        <v>106</v>
      </c>
      <c r="D29" s="13"/>
      <c r="E29" s="14"/>
      <c r="F29" s="14"/>
      <c r="G29" s="107">
        <v>19</v>
      </c>
      <c r="H29" s="112">
        <v>38057</v>
      </c>
      <c r="I29" s="145">
        <v>12</v>
      </c>
      <c r="J29" s="12"/>
    </row>
    <row r="30" spans="1:10" x14ac:dyDescent="0.2">
      <c r="A30" s="286"/>
      <c r="B30" s="6" t="s">
        <v>200</v>
      </c>
      <c r="C30" s="13" t="s">
        <v>106</v>
      </c>
      <c r="D30" s="13"/>
      <c r="E30" s="14"/>
      <c r="F30" s="14"/>
      <c r="G30" s="14">
        <v>39</v>
      </c>
      <c r="H30" s="14">
        <v>20748</v>
      </c>
      <c r="I30" s="14">
        <v>12</v>
      </c>
      <c r="J30" s="12"/>
    </row>
    <row r="31" spans="1:10" x14ac:dyDescent="0.2">
      <c r="A31" s="286"/>
      <c r="B31" s="6" t="s">
        <v>11</v>
      </c>
      <c r="C31" s="13" t="s">
        <v>188</v>
      </c>
      <c r="D31" s="13"/>
      <c r="E31" s="14"/>
      <c r="F31" s="14"/>
      <c r="G31" s="14">
        <v>0.376</v>
      </c>
      <c r="H31" s="14">
        <v>40419</v>
      </c>
      <c r="I31" s="14">
        <v>12</v>
      </c>
    </row>
    <row r="32" spans="1:10" ht="25.5" x14ac:dyDescent="0.2">
      <c r="A32" s="286"/>
      <c r="B32" s="6" t="s">
        <v>505</v>
      </c>
      <c r="C32" s="13" t="s">
        <v>106</v>
      </c>
      <c r="D32" s="13"/>
      <c r="E32" s="14"/>
      <c r="F32" s="14"/>
      <c r="G32" s="14">
        <v>500</v>
      </c>
      <c r="H32" s="14">
        <v>232939</v>
      </c>
      <c r="I32" s="14">
        <v>12</v>
      </c>
    </row>
    <row r="33" spans="1:9" x14ac:dyDescent="0.2">
      <c r="A33" s="286"/>
      <c r="B33" s="18" t="s">
        <v>185</v>
      </c>
      <c r="C33" s="8"/>
      <c r="D33" s="9"/>
      <c r="E33" s="7"/>
      <c r="F33" s="96">
        <v>254000</v>
      </c>
      <c r="G33" s="14"/>
      <c r="H33" s="14">
        <v>18848</v>
      </c>
      <c r="I33" s="14">
        <v>12</v>
      </c>
    </row>
    <row r="34" spans="1:9" x14ac:dyDescent="0.2">
      <c r="A34" s="288" t="s">
        <v>71</v>
      </c>
      <c r="B34" s="289"/>
      <c r="C34" s="289"/>
      <c r="D34" s="289"/>
      <c r="E34" s="289"/>
      <c r="F34" s="289"/>
      <c r="G34" s="289"/>
      <c r="H34" s="289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</sheetData>
  <mergeCells count="15">
    <mergeCell ref="A1:H1"/>
    <mergeCell ref="A2:I9"/>
    <mergeCell ref="F12:F20"/>
    <mergeCell ref="C10:C11"/>
    <mergeCell ref="D10:D11"/>
    <mergeCell ref="E12:E20"/>
    <mergeCell ref="A34:H34"/>
    <mergeCell ref="A12:A20"/>
    <mergeCell ref="E10:F10"/>
    <mergeCell ref="G10:H10"/>
    <mergeCell ref="H12:H20"/>
    <mergeCell ref="A10:A11"/>
    <mergeCell ref="B10:B11"/>
    <mergeCell ref="G12:G20"/>
    <mergeCell ref="A26:A33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A2" sqref="A2:I9"/>
    </sheetView>
  </sheetViews>
  <sheetFormatPr defaultRowHeight="12.75" x14ac:dyDescent="0.2"/>
  <cols>
    <col min="1" max="1" width="8.5703125" style="29" customWidth="1"/>
    <col min="2" max="2" width="58.42578125" style="15" customWidth="1"/>
    <col min="3" max="3" width="12.7109375" style="15" customWidth="1"/>
    <col min="4" max="4" width="16.42578125" style="15" customWidth="1"/>
    <col min="5" max="5" width="9.140625" style="15"/>
    <col min="6" max="6" width="17" style="15" customWidth="1"/>
    <col min="7" max="7" width="10.7109375" style="15" customWidth="1"/>
    <col min="8" max="8" width="13.5703125" style="15" customWidth="1"/>
    <col min="9" max="9" width="15.85546875" style="4" customWidth="1"/>
    <col min="10" max="10" width="10.85546875" style="15" customWidth="1"/>
    <col min="11" max="16384" width="9.140625" style="15"/>
  </cols>
  <sheetData>
    <row r="1" spans="1:9" x14ac:dyDescent="0.2">
      <c r="A1" s="385" t="s">
        <v>71</v>
      </c>
      <c r="B1" s="386"/>
      <c r="C1" s="386"/>
      <c r="D1" s="386"/>
      <c r="E1" s="386"/>
      <c r="F1" s="386"/>
      <c r="G1" s="386"/>
      <c r="H1" s="386"/>
    </row>
    <row r="2" spans="1:9" ht="12.75" customHeight="1" x14ac:dyDescent="0.2">
      <c r="A2" s="278" t="s">
        <v>13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321">
        <v>1</v>
      </c>
      <c r="B12" s="8" t="s">
        <v>80</v>
      </c>
      <c r="C12" s="8"/>
      <c r="D12" s="8"/>
      <c r="E12" s="273"/>
      <c r="F12" s="274">
        <v>3153978.72</v>
      </c>
      <c r="G12" s="273"/>
      <c r="H12" s="274">
        <v>3153978.72</v>
      </c>
      <c r="I12" s="14"/>
    </row>
    <row r="13" spans="1:9" x14ac:dyDescent="0.2">
      <c r="A13" s="322"/>
      <c r="B13" s="8" t="s">
        <v>81</v>
      </c>
      <c r="C13" s="8"/>
      <c r="D13" s="8" t="s">
        <v>82</v>
      </c>
      <c r="E13" s="273"/>
      <c r="F13" s="273"/>
      <c r="G13" s="273"/>
      <c r="H13" s="273"/>
      <c r="I13" s="14"/>
    </row>
    <row r="14" spans="1:9" x14ac:dyDescent="0.2">
      <c r="A14" s="322"/>
      <c r="B14" s="8" t="s">
        <v>83</v>
      </c>
      <c r="C14" s="8"/>
      <c r="D14" s="8" t="s">
        <v>84</v>
      </c>
      <c r="E14" s="273"/>
      <c r="F14" s="273"/>
      <c r="G14" s="273"/>
      <c r="H14" s="273"/>
      <c r="I14" s="14"/>
    </row>
    <row r="15" spans="1:9" x14ac:dyDescent="0.2">
      <c r="A15" s="322"/>
      <c r="B15" s="8" t="s">
        <v>85</v>
      </c>
      <c r="C15" s="8"/>
      <c r="D15" s="8" t="s">
        <v>86</v>
      </c>
      <c r="E15" s="273"/>
      <c r="F15" s="273"/>
      <c r="G15" s="273"/>
      <c r="H15" s="273"/>
      <c r="I15" s="14"/>
    </row>
    <row r="16" spans="1:9" x14ac:dyDescent="0.2">
      <c r="A16" s="322"/>
      <c r="B16" s="8" t="s">
        <v>87</v>
      </c>
      <c r="C16" s="8"/>
      <c r="D16" s="8" t="s">
        <v>88</v>
      </c>
      <c r="E16" s="273"/>
      <c r="F16" s="273"/>
      <c r="G16" s="273"/>
      <c r="H16" s="273"/>
      <c r="I16" s="14"/>
    </row>
    <row r="17" spans="1:10" x14ac:dyDescent="0.2">
      <c r="A17" s="322"/>
      <c r="B17" s="8" t="s">
        <v>89</v>
      </c>
      <c r="C17" s="8"/>
      <c r="D17" s="8" t="s">
        <v>90</v>
      </c>
      <c r="E17" s="273"/>
      <c r="F17" s="273"/>
      <c r="G17" s="273"/>
      <c r="H17" s="273"/>
      <c r="I17" s="14"/>
    </row>
    <row r="18" spans="1:10" x14ac:dyDescent="0.2">
      <c r="A18" s="322"/>
      <c r="B18" s="8" t="s">
        <v>91</v>
      </c>
      <c r="C18" s="8"/>
      <c r="D18" s="8" t="s">
        <v>90</v>
      </c>
      <c r="E18" s="273"/>
      <c r="F18" s="273"/>
      <c r="G18" s="273"/>
      <c r="H18" s="273"/>
      <c r="I18" s="14"/>
    </row>
    <row r="19" spans="1:10" ht="25.5" x14ac:dyDescent="0.2">
      <c r="A19" s="322"/>
      <c r="B19" s="8" t="s">
        <v>92</v>
      </c>
      <c r="C19" s="8"/>
      <c r="D19" s="8" t="s">
        <v>82</v>
      </c>
      <c r="E19" s="273"/>
      <c r="F19" s="273"/>
      <c r="G19" s="273"/>
      <c r="H19" s="273"/>
      <c r="I19" s="14"/>
    </row>
    <row r="20" spans="1:10" x14ac:dyDescent="0.2">
      <c r="A20" s="323"/>
      <c r="B20" s="8" t="s">
        <v>93</v>
      </c>
      <c r="C20" s="8"/>
      <c r="D20" s="8" t="s">
        <v>90</v>
      </c>
      <c r="E20" s="273"/>
      <c r="F20" s="273"/>
      <c r="G20" s="273"/>
      <c r="H20" s="273"/>
      <c r="I20" s="14"/>
    </row>
    <row r="21" spans="1:10" x14ac:dyDescent="0.2">
      <c r="A21" s="25">
        <v>2</v>
      </c>
      <c r="B21" s="8" t="s">
        <v>94</v>
      </c>
      <c r="C21" s="8"/>
      <c r="D21" s="8" t="s">
        <v>90</v>
      </c>
      <c r="E21" s="25"/>
      <c r="F21" s="26">
        <v>429636.96</v>
      </c>
      <c r="G21" s="25"/>
      <c r="H21" s="26">
        <v>429636.96</v>
      </c>
      <c r="I21" s="14"/>
    </row>
    <row r="22" spans="1:10" x14ac:dyDescent="0.2">
      <c r="A22" s="25">
        <v>3</v>
      </c>
      <c r="B22" s="8" t="s">
        <v>95</v>
      </c>
      <c r="C22" s="8"/>
      <c r="D22" s="8" t="s">
        <v>96</v>
      </c>
      <c r="E22" s="25"/>
      <c r="F22" s="26">
        <v>361870.92</v>
      </c>
      <c r="G22" s="25"/>
      <c r="H22" s="26">
        <v>361870.92</v>
      </c>
      <c r="I22" s="14"/>
    </row>
    <row r="23" spans="1:10" ht="25.5" x14ac:dyDescent="0.2">
      <c r="A23" s="25">
        <v>4</v>
      </c>
      <c r="B23" s="8" t="s">
        <v>97</v>
      </c>
      <c r="C23" s="8"/>
      <c r="D23" s="8" t="s">
        <v>90</v>
      </c>
      <c r="E23" s="25"/>
      <c r="F23" s="26">
        <v>0</v>
      </c>
      <c r="G23" s="25"/>
      <c r="H23" s="26">
        <v>0</v>
      </c>
      <c r="I23" s="14"/>
    </row>
    <row r="24" spans="1:10" x14ac:dyDescent="0.2">
      <c r="A24" s="25">
        <v>5</v>
      </c>
      <c r="B24" s="8" t="s">
        <v>98</v>
      </c>
      <c r="C24" s="8"/>
      <c r="D24" s="8" t="s">
        <v>90</v>
      </c>
      <c r="E24" s="25"/>
      <c r="F24" s="25">
        <v>554990.88</v>
      </c>
      <c r="G24" s="25"/>
      <c r="H24" s="25">
        <v>554990.88</v>
      </c>
      <c r="I24" s="14"/>
    </row>
    <row r="25" spans="1:10" ht="25.5" x14ac:dyDescent="0.2">
      <c r="A25" s="25">
        <v>6</v>
      </c>
      <c r="B25" s="8" t="s">
        <v>99</v>
      </c>
      <c r="C25" s="8"/>
      <c r="D25" s="8" t="s">
        <v>90</v>
      </c>
      <c r="E25" s="25"/>
      <c r="F25" s="26">
        <v>0</v>
      </c>
      <c r="G25" s="25"/>
      <c r="H25" s="26">
        <v>0</v>
      </c>
      <c r="I25" s="14"/>
    </row>
    <row r="26" spans="1:10" ht="25.5" x14ac:dyDescent="0.2">
      <c r="A26" s="321">
        <v>7</v>
      </c>
      <c r="B26" s="8" t="s">
        <v>100</v>
      </c>
      <c r="C26" s="8"/>
      <c r="D26" s="8" t="s">
        <v>101</v>
      </c>
      <c r="E26" s="25"/>
      <c r="F26" s="16">
        <v>1690000</v>
      </c>
      <c r="G26" s="26"/>
      <c r="H26" s="26">
        <f>H29+H30+H31+H32+H33+H34+H35</f>
        <v>313256</v>
      </c>
      <c r="I26" s="14"/>
      <c r="J26" s="30"/>
    </row>
    <row r="27" spans="1:10" x14ac:dyDescent="0.2">
      <c r="A27" s="322"/>
      <c r="B27" s="17" t="s">
        <v>174</v>
      </c>
      <c r="C27" s="8" t="s">
        <v>106</v>
      </c>
      <c r="D27" s="8"/>
      <c r="E27" s="25">
        <v>2</v>
      </c>
      <c r="F27" s="95">
        <v>930000</v>
      </c>
      <c r="G27" s="26"/>
      <c r="H27" s="26"/>
      <c r="I27" s="14"/>
    </row>
    <row r="28" spans="1:10" x14ac:dyDescent="0.2">
      <c r="A28" s="322"/>
      <c r="B28" s="6" t="s">
        <v>175</v>
      </c>
      <c r="C28" s="6" t="s">
        <v>103</v>
      </c>
      <c r="D28" s="6"/>
      <c r="E28" s="5">
        <v>180</v>
      </c>
      <c r="F28" s="133">
        <v>560000</v>
      </c>
      <c r="G28" s="26"/>
      <c r="H28" s="26"/>
      <c r="I28" s="14"/>
    </row>
    <row r="29" spans="1:10" x14ac:dyDescent="0.2">
      <c r="A29" s="322"/>
      <c r="B29" s="6" t="s">
        <v>543</v>
      </c>
      <c r="C29" s="6" t="s">
        <v>194</v>
      </c>
      <c r="D29" s="6"/>
      <c r="E29" s="5"/>
      <c r="F29" s="5"/>
      <c r="G29" s="98">
        <v>9.8000000000000004E-2</v>
      </c>
      <c r="H29" s="98">
        <v>19630</v>
      </c>
      <c r="I29" s="145">
        <v>12</v>
      </c>
    </row>
    <row r="30" spans="1:10" x14ac:dyDescent="0.2">
      <c r="A30" s="322"/>
      <c r="B30" s="17" t="s">
        <v>544</v>
      </c>
      <c r="C30" s="8" t="s">
        <v>106</v>
      </c>
      <c r="D30" s="8"/>
      <c r="E30" s="25"/>
      <c r="F30" s="25"/>
      <c r="G30" s="25">
        <v>1</v>
      </c>
      <c r="H30" s="26">
        <v>4150</v>
      </c>
      <c r="I30" s="14">
        <v>12</v>
      </c>
    </row>
    <row r="31" spans="1:10" x14ac:dyDescent="0.2">
      <c r="A31" s="322"/>
      <c r="B31" s="6" t="s">
        <v>183</v>
      </c>
      <c r="C31" s="6" t="s">
        <v>106</v>
      </c>
      <c r="D31" s="6"/>
      <c r="E31" s="5"/>
      <c r="F31" s="5"/>
      <c r="G31" s="5">
        <v>2</v>
      </c>
      <c r="H31" s="5">
        <v>5155</v>
      </c>
      <c r="I31" s="14">
        <v>12</v>
      </c>
    </row>
    <row r="32" spans="1:10" x14ac:dyDescent="0.2">
      <c r="A32" s="322"/>
      <c r="B32" s="6" t="s">
        <v>200</v>
      </c>
      <c r="C32" s="6" t="s">
        <v>106</v>
      </c>
      <c r="D32" s="6"/>
      <c r="E32" s="5"/>
      <c r="F32" s="5"/>
      <c r="G32" s="5">
        <v>63</v>
      </c>
      <c r="H32" s="5">
        <v>33516</v>
      </c>
      <c r="I32" s="14">
        <v>12</v>
      </c>
    </row>
    <row r="33" spans="1:9" x14ac:dyDescent="0.2">
      <c r="A33" s="322"/>
      <c r="B33" s="6" t="s">
        <v>11</v>
      </c>
      <c r="C33" s="6" t="s">
        <v>188</v>
      </c>
      <c r="D33" s="6"/>
      <c r="E33" s="5"/>
      <c r="F33" s="5"/>
      <c r="G33" s="5">
        <v>0.109</v>
      </c>
      <c r="H33" s="5">
        <v>10347</v>
      </c>
      <c r="I33" s="14">
        <v>12</v>
      </c>
    </row>
    <row r="34" spans="1:9" ht="25.5" x14ac:dyDescent="0.2">
      <c r="A34" s="322"/>
      <c r="B34" s="6" t="s">
        <v>12</v>
      </c>
      <c r="C34" s="6" t="s">
        <v>106</v>
      </c>
      <c r="D34" s="6"/>
      <c r="E34" s="5"/>
      <c r="F34" s="5"/>
      <c r="G34" s="5">
        <v>184</v>
      </c>
      <c r="H34" s="5">
        <v>128667</v>
      </c>
      <c r="I34" s="14">
        <v>12</v>
      </c>
    </row>
    <row r="35" spans="1:9" x14ac:dyDescent="0.2">
      <c r="A35" s="323"/>
      <c r="B35" s="6" t="s">
        <v>185</v>
      </c>
      <c r="C35" s="6"/>
      <c r="D35" s="6"/>
      <c r="E35" s="5"/>
      <c r="F35" s="133">
        <v>200000</v>
      </c>
      <c r="G35" s="5"/>
      <c r="H35" s="5">
        <v>111791</v>
      </c>
      <c r="I35" s="14">
        <v>12</v>
      </c>
    </row>
    <row r="36" spans="1:9" x14ac:dyDescent="0.2">
      <c r="A36" s="61"/>
      <c r="B36" s="131"/>
      <c r="C36" s="43"/>
      <c r="D36" s="43"/>
      <c r="E36" s="61"/>
      <c r="F36" s="61"/>
      <c r="G36" s="61"/>
      <c r="H36" s="132"/>
      <c r="I36" s="45"/>
    </row>
    <row r="37" spans="1:9" x14ac:dyDescent="0.2">
      <c r="A37" s="61"/>
      <c r="B37" s="131"/>
      <c r="C37" s="43"/>
      <c r="D37" s="43"/>
      <c r="E37" s="61"/>
      <c r="F37" s="61"/>
      <c r="G37" s="61"/>
      <c r="H37" s="132"/>
      <c r="I37" s="45"/>
    </row>
    <row r="38" spans="1:9" x14ac:dyDescent="0.2">
      <c r="A38" s="61"/>
      <c r="B38" s="131"/>
      <c r="C38" s="43"/>
      <c r="D38" s="43"/>
      <c r="E38" s="61"/>
      <c r="F38" s="61"/>
      <c r="G38" s="61"/>
      <c r="H38" s="132"/>
      <c r="I38" s="45"/>
    </row>
    <row r="39" spans="1:9" ht="12.75" customHeight="1" x14ac:dyDescent="0.2">
      <c r="A39" s="385" t="s">
        <v>71</v>
      </c>
      <c r="B39" s="385"/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5">
    <mergeCell ref="H12:H20"/>
    <mergeCell ref="E12:E20"/>
    <mergeCell ref="F12:F20"/>
    <mergeCell ref="A39:B39"/>
    <mergeCell ref="G12:G20"/>
    <mergeCell ref="A12:A20"/>
    <mergeCell ref="A26:A35"/>
    <mergeCell ref="A1:H1"/>
    <mergeCell ref="E10:F10"/>
    <mergeCell ref="G10:H10"/>
    <mergeCell ref="A10:A11"/>
    <mergeCell ref="B10:B11"/>
    <mergeCell ref="A2:I9"/>
    <mergeCell ref="C10:C11"/>
    <mergeCell ref="D10:D11"/>
  </mergeCells>
  <phoneticPr fontId="21" type="noConversion"/>
  <hyperlinks>
    <hyperlink ref="A1:H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sqref="A1:H1"/>
    </sheetView>
  </sheetViews>
  <sheetFormatPr defaultColWidth="32.7109375" defaultRowHeight="12.75" x14ac:dyDescent="0.2"/>
  <cols>
    <col min="1" max="1" width="9.5703125" style="4" customWidth="1"/>
    <col min="2" max="2" width="53" style="3" customWidth="1"/>
    <col min="3" max="3" width="10.28515625" style="3" customWidth="1"/>
    <col min="4" max="4" width="17.855468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432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customHeight="1" x14ac:dyDescent="0.2">
      <c r="A12" s="271">
        <v>1</v>
      </c>
      <c r="B12" s="8" t="s">
        <v>80</v>
      </c>
      <c r="C12" s="8"/>
      <c r="D12" s="9"/>
      <c r="E12" s="7"/>
      <c r="F12" s="281">
        <f>[5]свод!$AR$12</f>
        <v>1195606.08</v>
      </c>
      <c r="G12" s="7"/>
      <c r="H12" s="281">
        <f>[5]свод!$AR$12</f>
        <v>1195606.08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33.75" customHeight="1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[5]свод!$AR$13</f>
        <v>162866.16</v>
      </c>
      <c r="G21" s="7"/>
      <c r="H21" s="10">
        <f>[5]свод!$AR$13</f>
        <v>162866.16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[5]свод!$AR$14</f>
        <v>137615.76</v>
      </c>
      <c r="G22" s="7"/>
      <c r="H22" s="7">
        <f>[5]свод!$AR$14</f>
        <v>137615.76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[5]свод!$AR$15</f>
        <v>51515.040000000001</v>
      </c>
      <c r="G23" s="7"/>
      <c r="H23" s="10">
        <f>[5]свод!$AR$15</f>
        <v>51515.040000000001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[5]свод!$AR$16</f>
        <v>309788.16000000003</v>
      </c>
      <c r="G24" s="7"/>
      <c r="H24" s="7">
        <f>[5]свод!$AR$16</f>
        <v>309788.16000000003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[5]свод!$AR$17</f>
        <v>70699.319999999992</v>
      </c>
      <c r="G25" s="7"/>
      <c r="H25" s="7">
        <f>[5]свод!$AR$17</f>
        <v>70699.319999999992</v>
      </c>
      <c r="I25" s="14"/>
    </row>
    <row r="26" spans="1:9" ht="25.5" x14ac:dyDescent="0.2">
      <c r="A26" s="285">
        <v>7</v>
      </c>
      <c r="B26" s="8" t="s">
        <v>100</v>
      </c>
      <c r="C26" s="8"/>
      <c r="D26" s="8" t="s">
        <v>101</v>
      </c>
      <c r="E26" s="7"/>
      <c r="F26" s="99">
        <v>641400</v>
      </c>
      <c r="G26" s="7"/>
      <c r="H26" s="54">
        <f>H27+H28+H29+H30+H31+H32+H33+H34+H35</f>
        <v>737818</v>
      </c>
      <c r="I26" s="14"/>
    </row>
    <row r="27" spans="1:9" x14ac:dyDescent="0.2">
      <c r="A27" s="286"/>
      <c r="B27" s="31" t="s">
        <v>102</v>
      </c>
      <c r="C27" s="13" t="s">
        <v>14</v>
      </c>
      <c r="D27" s="13"/>
      <c r="E27" s="7" t="s">
        <v>159</v>
      </c>
      <c r="F27" s="53"/>
      <c r="G27" s="7">
        <v>0.28000000000000003</v>
      </c>
      <c r="H27" s="10">
        <v>98000</v>
      </c>
      <c r="I27" s="14">
        <v>24</v>
      </c>
    </row>
    <row r="28" spans="1:9" x14ac:dyDescent="0.2">
      <c r="A28" s="286"/>
      <c r="B28" s="127" t="s">
        <v>169</v>
      </c>
      <c r="C28" s="13" t="s">
        <v>106</v>
      </c>
      <c r="D28" s="13"/>
      <c r="E28" s="7">
        <v>1</v>
      </c>
      <c r="F28" s="53">
        <v>600000</v>
      </c>
      <c r="G28" s="7">
        <v>1</v>
      </c>
      <c r="H28" s="53">
        <v>473151</v>
      </c>
      <c r="I28" s="14">
        <v>36</v>
      </c>
    </row>
    <row r="29" spans="1:9" x14ac:dyDescent="0.2">
      <c r="A29" s="286"/>
      <c r="B29" s="78" t="s">
        <v>183</v>
      </c>
      <c r="C29" s="13" t="s">
        <v>106</v>
      </c>
      <c r="D29" s="13"/>
      <c r="E29" s="13"/>
      <c r="F29" s="54"/>
      <c r="G29" s="14">
        <v>1</v>
      </c>
      <c r="H29" s="54">
        <v>1599</v>
      </c>
      <c r="I29" s="14">
        <v>12</v>
      </c>
    </row>
    <row r="30" spans="1:9" x14ac:dyDescent="0.2">
      <c r="A30" s="286"/>
      <c r="B30" s="78" t="s">
        <v>196</v>
      </c>
      <c r="C30" s="13" t="s">
        <v>394</v>
      </c>
      <c r="D30" s="13"/>
      <c r="E30" s="7"/>
      <c r="F30" s="60"/>
      <c r="G30" s="14">
        <v>1.6E-2</v>
      </c>
      <c r="H30" s="54">
        <v>2123</v>
      </c>
      <c r="I30" s="14">
        <v>12</v>
      </c>
    </row>
    <row r="31" spans="1:9" x14ac:dyDescent="0.2">
      <c r="A31" s="286"/>
      <c r="B31" s="78" t="s">
        <v>353</v>
      </c>
      <c r="C31" s="13" t="s">
        <v>106</v>
      </c>
      <c r="D31" s="13"/>
      <c r="E31" s="7"/>
      <c r="F31" s="60"/>
      <c r="G31" s="14">
        <v>73</v>
      </c>
      <c r="H31" s="54">
        <v>43141</v>
      </c>
      <c r="I31" s="14">
        <v>12</v>
      </c>
    </row>
    <row r="32" spans="1:9" x14ac:dyDescent="0.2">
      <c r="A32" s="286"/>
      <c r="B32" s="13" t="s">
        <v>431</v>
      </c>
      <c r="C32" s="13" t="s">
        <v>106</v>
      </c>
      <c r="D32" s="13"/>
      <c r="E32" s="13"/>
      <c r="F32" s="14"/>
      <c r="G32" s="14">
        <v>2</v>
      </c>
      <c r="H32" s="14">
        <v>10857</v>
      </c>
      <c r="I32" s="14">
        <v>12</v>
      </c>
    </row>
    <row r="33" spans="1:9" x14ac:dyDescent="0.2">
      <c r="A33" s="287"/>
      <c r="B33" s="13" t="s">
        <v>49</v>
      </c>
      <c r="C33" s="13" t="s">
        <v>188</v>
      </c>
      <c r="D33" s="13"/>
      <c r="E33" s="13"/>
      <c r="F33" s="14"/>
      <c r="G33" s="14">
        <v>4.0000000000000001E-3</v>
      </c>
      <c r="H33" s="14">
        <v>13465</v>
      </c>
      <c r="I33" s="14">
        <v>12</v>
      </c>
    </row>
    <row r="34" spans="1:9" x14ac:dyDescent="0.2">
      <c r="A34" s="287"/>
      <c r="B34" s="13" t="s">
        <v>200</v>
      </c>
      <c r="C34" s="13" t="s">
        <v>106</v>
      </c>
      <c r="D34" s="13"/>
      <c r="E34" s="13"/>
      <c r="F34" s="14"/>
      <c r="G34" s="14">
        <v>33</v>
      </c>
      <c r="H34" s="14">
        <v>17556</v>
      </c>
      <c r="I34" s="14">
        <v>12</v>
      </c>
    </row>
    <row r="35" spans="1:9" x14ac:dyDescent="0.2">
      <c r="A35" s="387"/>
      <c r="B35" s="13" t="s">
        <v>185</v>
      </c>
      <c r="C35" s="13"/>
      <c r="D35" s="13"/>
      <c r="E35" s="13"/>
      <c r="F35" s="14">
        <v>41400</v>
      </c>
      <c r="G35" s="14"/>
      <c r="H35" s="14">
        <v>77926</v>
      </c>
      <c r="I35" s="14">
        <v>12</v>
      </c>
    </row>
    <row r="36" spans="1:9" x14ac:dyDescent="0.2">
      <c r="A36" s="288" t="s">
        <v>71</v>
      </c>
      <c r="B36" s="289"/>
      <c r="C36" s="289"/>
      <c r="D36" s="289"/>
      <c r="E36" s="289"/>
      <c r="F36" s="289"/>
      <c r="G36" s="289"/>
      <c r="H36" s="289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6:H36"/>
    <mergeCell ref="A12:A20"/>
    <mergeCell ref="E10:F10"/>
    <mergeCell ref="G10:H10"/>
    <mergeCell ref="F12:F20"/>
    <mergeCell ref="H12:H20"/>
    <mergeCell ref="A26:A35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ColWidth="32.7109375" defaultRowHeight="12.75" x14ac:dyDescent="0.2"/>
  <cols>
    <col min="1" max="1" width="8.7109375" style="4" customWidth="1"/>
    <col min="2" max="2" width="56.85546875" style="3" customWidth="1"/>
    <col min="3" max="3" width="11.42578125" style="3" customWidth="1"/>
    <col min="4" max="4" width="18.1406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78" t="s">
        <v>430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81">
        <f>[5]свод!$AQ$12</f>
        <v>1572118.56</v>
      </c>
      <c r="G12" s="7"/>
      <c r="H12" s="281">
        <f>[5]свод!$AQ$12</f>
        <v>1572118.56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[5]свод!$AQ$13</f>
        <v>214154.03999999998</v>
      </c>
      <c r="G21" s="7"/>
      <c r="H21" s="10">
        <f>[5]свод!$AQ$13</f>
        <v>214154.03999999998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[5]свод!$AQ$14</f>
        <v>180948.36000000002</v>
      </c>
      <c r="G22" s="7"/>
      <c r="H22" s="7">
        <f>[5]свод!$AQ$14</f>
        <v>180948.36000000002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[5]свод!$AQ$15</f>
        <v>0</v>
      </c>
      <c r="G23" s="7"/>
      <c r="H23" s="10">
        <f>[5]свод!$AQ$15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[5]свод!$AQ$16</f>
        <v>330629.52</v>
      </c>
      <c r="G24" s="7"/>
      <c r="H24" s="7">
        <f>[5]свод!$AQ$16</f>
        <v>330629.52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[5]свод!$AQ$17</f>
        <v>92966.16</v>
      </c>
      <c r="G25" s="7"/>
      <c r="H25" s="7">
        <f>[5]свод!$AQ$17</f>
        <v>92966.16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7"/>
      <c r="F26" s="99">
        <v>843600</v>
      </c>
      <c r="G26" s="7"/>
      <c r="H26" s="10">
        <f>H27+H28+H29+H30+H31+H32+H33+H34+H35</f>
        <v>473422</v>
      </c>
      <c r="I26" s="14"/>
    </row>
    <row r="27" spans="1:9" x14ac:dyDescent="0.2">
      <c r="A27" s="271"/>
      <c r="B27" s="23" t="s">
        <v>543</v>
      </c>
      <c r="C27" s="13" t="s">
        <v>188</v>
      </c>
      <c r="D27" s="13"/>
      <c r="E27" s="7" t="s">
        <v>159</v>
      </c>
      <c r="F27" s="53" t="s">
        <v>159</v>
      </c>
      <c r="G27" s="7">
        <v>4.8000000000000001E-2</v>
      </c>
      <c r="H27" s="53">
        <v>8207</v>
      </c>
      <c r="I27" s="14">
        <v>12</v>
      </c>
    </row>
    <row r="28" spans="1:9" x14ac:dyDescent="0.2">
      <c r="A28" s="271"/>
      <c r="B28" s="23" t="s">
        <v>429</v>
      </c>
      <c r="C28" s="13"/>
      <c r="D28" s="13"/>
      <c r="E28" s="7">
        <v>75</v>
      </c>
      <c r="F28" s="53">
        <v>53600</v>
      </c>
      <c r="G28" s="7">
        <v>75</v>
      </c>
      <c r="H28" s="53">
        <v>84634</v>
      </c>
      <c r="I28" s="14">
        <v>12</v>
      </c>
    </row>
    <row r="29" spans="1:9" x14ac:dyDescent="0.2">
      <c r="A29" s="271"/>
      <c r="B29" s="23" t="s">
        <v>112</v>
      </c>
      <c r="C29" s="13" t="s">
        <v>194</v>
      </c>
      <c r="D29" s="13"/>
      <c r="E29" s="7">
        <v>0.05</v>
      </c>
      <c r="F29" s="53">
        <v>100000</v>
      </c>
      <c r="G29" s="7">
        <v>0.05</v>
      </c>
      <c r="H29" s="53">
        <v>62602</v>
      </c>
      <c r="I29" s="14">
        <v>12</v>
      </c>
    </row>
    <row r="30" spans="1:9" x14ac:dyDescent="0.2">
      <c r="A30" s="271"/>
      <c r="B30" s="23" t="s">
        <v>49</v>
      </c>
      <c r="C30" s="13" t="s">
        <v>188</v>
      </c>
      <c r="D30" s="13"/>
      <c r="E30" s="7" t="s">
        <v>159</v>
      </c>
      <c r="F30" s="53" t="s">
        <v>159</v>
      </c>
      <c r="G30" s="7">
        <v>4.0000000000000001E-3</v>
      </c>
      <c r="H30" s="53">
        <v>6766</v>
      </c>
      <c r="I30" s="14">
        <v>12</v>
      </c>
    </row>
    <row r="31" spans="1:9" x14ac:dyDescent="0.2">
      <c r="A31" s="271"/>
      <c r="B31" s="23" t="s">
        <v>183</v>
      </c>
      <c r="C31" s="13" t="s">
        <v>106</v>
      </c>
      <c r="D31" s="13"/>
      <c r="E31" s="7" t="s">
        <v>159</v>
      </c>
      <c r="F31" s="10" t="s">
        <v>159</v>
      </c>
      <c r="G31" s="7">
        <v>4</v>
      </c>
      <c r="H31" s="10">
        <v>8354</v>
      </c>
      <c r="I31" s="14">
        <v>12</v>
      </c>
    </row>
    <row r="32" spans="1:9" ht="16.5" customHeight="1" x14ac:dyDescent="0.2">
      <c r="A32" s="271"/>
      <c r="B32" s="13" t="s">
        <v>200</v>
      </c>
      <c r="C32" s="13" t="s">
        <v>106</v>
      </c>
      <c r="D32" s="13"/>
      <c r="E32" s="14" t="s">
        <v>159</v>
      </c>
      <c r="F32" s="14" t="s">
        <v>159</v>
      </c>
      <c r="G32" s="14">
        <v>45</v>
      </c>
      <c r="H32" s="14">
        <v>23940</v>
      </c>
      <c r="I32" s="14">
        <v>12</v>
      </c>
    </row>
    <row r="33" spans="1:9" x14ac:dyDescent="0.2">
      <c r="A33" s="271"/>
      <c r="B33" s="13" t="s">
        <v>11</v>
      </c>
      <c r="C33" s="13" t="s">
        <v>188</v>
      </c>
      <c r="D33" s="13"/>
      <c r="E33" s="14" t="s">
        <v>159</v>
      </c>
      <c r="F33" s="14" t="s">
        <v>159</v>
      </c>
      <c r="G33" s="14">
        <v>0.434</v>
      </c>
      <c r="H33" s="14">
        <v>34205</v>
      </c>
      <c r="I33" s="14">
        <v>12</v>
      </c>
    </row>
    <row r="34" spans="1:9" x14ac:dyDescent="0.2">
      <c r="A34" s="271"/>
      <c r="B34" s="13" t="s">
        <v>12</v>
      </c>
      <c r="C34" s="13" t="s">
        <v>106</v>
      </c>
      <c r="D34" s="13"/>
      <c r="E34" s="14" t="s">
        <v>159</v>
      </c>
      <c r="F34" s="14" t="s">
        <v>159</v>
      </c>
      <c r="G34" s="14">
        <v>370</v>
      </c>
      <c r="H34" s="14">
        <v>207314</v>
      </c>
      <c r="I34" s="14">
        <v>12</v>
      </c>
    </row>
    <row r="35" spans="1:9" x14ac:dyDescent="0.2">
      <c r="A35" s="271"/>
      <c r="B35" s="13" t="s">
        <v>185</v>
      </c>
      <c r="C35" s="13"/>
      <c r="D35" s="13"/>
      <c r="E35" s="14"/>
      <c r="F35" s="14">
        <v>690000</v>
      </c>
      <c r="G35" s="14"/>
      <c r="H35" s="14">
        <v>37400</v>
      </c>
      <c r="I35" s="14">
        <v>12</v>
      </c>
    </row>
    <row r="36" spans="1:9" x14ac:dyDescent="0.2">
      <c r="A36" s="288" t="s">
        <v>71</v>
      </c>
      <c r="B36" s="289"/>
      <c r="C36" s="289"/>
      <c r="D36" s="289"/>
      <c r="E36" s="289"/>
      <c r="F36" s="289"/>
      <c r="G36" s="289"/>
      <c r="H36" s="289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3">
    <mergeCell ref="A1:H1"/>
    <mergeCell ref="A2:I9"/>
    <mergeCell ref="A36:H36"/>
    <mergeCell ref="A12:A20"/>
    <mergeCell ref="A26:A35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2" sqref="A2:I9"/>
    </sheetView>
  </sheetViews>
  <sheetFormatPr defaultColWidth="32.7109375" defaultRowHeight="12.75" x14ac:dyDescent="0.2"/>
  <cols>
    <col min="1" max="1" width="8.42578125" style="4" customWidth="1"/>
    <col min="2" max="2" width="53" style="3" customWidth="1"/>
    <col min="3" max="3" width="10" style="3" customWidth="1"/>
    <col min="4" max="4" width="17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78" t="s">
        <v>428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81">
        <f>[5]свод!$AP$12</f>
        <v>1539322.2000000002</v>
      </c>
      <c r="G12" s="7"/>
      <c r="H12" s="281">
        <f>[5]свод!$AP$12</f>
        <v>1539322.2000000002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[5]свод!$AP$13</f>
        <v>209684.88</v>
      </c>
      <c r="G21" s="7"/>
      <c r="H21" s="10">
        <f>[5]свод!$AP$13</f>
        <v>209684.88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[5]свод!$AP$14</f>
        <v>177177.48</v>
      </c>
      <c r="G22" s="7"/>
      <c r="H22" s="7">
        <f>[5]свод!$AP$14</f>
        <v>177177.48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[5]свод!$AP$15</f>
        <v>0</v>
      </c>
      <c r="G23" s="7"/>
      <c r="H23" s="10">
        <f>[5]свод!$AP$15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[5]свод!$AP$16</f>
        <v>331842.12</v>
      </c>
      <c r="G24" s="7"/>
      <c r="H24" s="7">
        <f>[5]свод!$AP$16</f>
        <v>331842.12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[5]свод!$AP$17</f>
        <v>90936.959999999992</v>
      </c>
      <c r="G25" s="7"/>
      <c r="H25" s="7">
        <f>[5]свод!$AP$17</f>
        <v>90936.959999999992</v>
      </c>
      <c r="I25" s="14"/>
    </row>
    <row r="26" spans="1:9" ht="25.5" x14ac:dyDescent="0.2">
      <c r="A26" s="285">
        <v>7</v>
      </c>
      <c r="B26" s="8" t="s">
        <v>100</v>
      </c>
      <c r="C26" s="8"/>
      <c r="D26" s="8" t="s">
        <v>101</v>
      </c>
      <c r="E26" s="7"/>
      <c r="F26" s="98">
        <v>829000</v>
      </c>
      <c r="G26" s="7"/>
      <c r="H26" s="10">
        <f>H27+H28+H29+H30+H31+H32+H33</f>
        <v>443354</v>
      </c>
      <c r="I26" s="14"/>
    </row>
    <row r="27" spans="1:9" x14ac:dyDescent="0.2">
      <c r="A27" s="286"/>
      <c r="B27" s="23" t="s">
        <v>104</v>
      </c>
      <c r="C27" s="13" t="s">
        <v>14</v>
      </c>
      <c r="D27" s="13"/>
      <c r="E27" s="7">
        <v>0.14000000000000001</v>
      </c>
      <c r="F27" s="10">
        <v>56000</v>
      </c>
      <c r="G27" s="7">
        <v>0.05</v>
      </c>
      <c r="H27" s="14">
        <v>17500</v>
      </c>
      <c r="I27" s="14">
        <v>24</v>
      </c>
    </row>
    <row r="28" spans="1:9" x14ac:dyDescent="0.2">
      <c r="A28" s="286"/>
      <c r="B28" s="31" t="s">
        <v>163</v>
      </c>
      <c r="C28" s="13" t="s">
        <v>106</v>
      </c>
      <c r="D28" s="13"/>
      <c r="E28" s="7">
        <v>2</v>
      </c>
      <c r="F28" s="10">
        <v>500000</v>
      </c>
      <c r="G28" s="7">
        <v>1</v>
      </c>
      <c r="H28" s="14">
        <v>181122</v>
      </c>
      <c r="I28" s="14">
        <v>36</v>
      </c>
    </row>
    <row r="29" spans="1:9" x14ac:dyDescent="0.2">
      <c r="A29" s="286"/>
      <c r="B29" s="126" t="s">
        <v>183</v>
      </c>
      <c r="C29" s="116" t="s">
        <v>106</v>
      </c>
      <c r="D29" s="116"/>
      <c r="E29" s="107" t="s">
        <v>159</v>
      </c>
      <c r="F29" s="112" t="s">
        <v>159</v>
      </c>
      <c r="G29" s="107">
        <v>25</v>
      </c>
      <c r="H29" s="112">
        <v>51567</v>
      </c>
      <c r="I29" s="112">
        <v>12</v>
      </c>
    </row>
    <row r="30" spans="1:9" x14ac:dyDescent="0.2">
      <c r="A30" s="286"/>
      <c r="B30" s="13" t="s">
        <v>200</v>
      </c>
      <c r="C30" s="13" t="s">
        <v>106</v>
      </c>
      <c r="D30" s="13"/>
      <c r="E30" s="14" t="s">
        <v>159</v>
      </c>
      <c r="F30" s="14" t="s">
        <v>159</v>
      </c>
      <c r="G30" s="14">
        <v>69</v>
      </c>
      <c r="H30" s="14">
        <v>36708</v>
      </c>
      <c r="I30" s="14">
        <v>12</v>
      </c>
    </row>
    <row r="31" spans="1:9" x14ac:dyDescent="0.2">
      <c r="A31" s="286"/>
      <c r="B31" s="13" t="s">
        <v>11</v>
      </c>
      <c r="C31" s="13" t="s">
        <v>188</v>
      </c>
      <c r="D31" s="13"/>
      <c r="E31" s="14" t="s">
        <v>159</v>
      </c>
      <c r="F31" s="14" t="s">
        <v>159</v>
      </c>
      <c r="G31" s="14">
        <v>0.04</v>
      </c>
      <c r="H31" s="14">
        <v>5309</v>
      </c>
      <c r="I31" s="14">
        <v>12</v>
      </c>
    </row>
    <row r="32" spans="1:9" x14ac:dyDescent="0.2">
      <c r="A32" s="286"/>
      <c r="B32" s="13" t="s">
        <v>12</v>
      </c>
      <c r="C32" s="13" t="s">
        <v>106</v>
      </c>
      <c r="D32" s="13"/>
      <c r="E32" s="14" t="s">
        <v>159</v>
      </c>
      <c r="F32" s="14" t="s">
        <v>159</v>
      </c>
      <c r="G32" s="14">
        <v>159</v>
      </c>
      <c r="H32" s="14">
        <v>116218</v>
      </c>
      <c r="I32" s="14">
        <v>12</v>
      </c>
    </row>
    <row r="33" spans="1:9" x14ac:dyDescent="0.2">
      <c r="A33" s="286"/>
      <c r="B33" s="13" t="s">
        <v>185</v>
      </c>
      <c r="C33" s="13"/>
      <c r="D33" s="13"/>
      <c r="E33" s="14"/>
      <c r="F33" s="14">
        <v>273000</v>
      </c>
      <c r="G33" s="14"/>
      <c r="H33" s="14">
        <v>34930</v>
      </c>
      <c r="I33" s="14">
        <v>12</v>
      </c>
    </row>
    <row r="34" spans="1:9" x14ac:dyDescent="0.2">
      <c r="A34" s="288" t="s">
        <v>71</v>
      </c>
      <c r="B34" s="289"/>
      <c r="C34" s="289"/>
      <c r="D34" s="289"/>
      <c r="E34" s="289"/>
      <c r="F34" s="289"/>
      <c r="G34" s="289"/>
      <c r="H34" s="289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3">
    <mergeCell ref="A1:H1"/>
    <mergeCell ref="A2:I9"/>
    <mergeCell ref="A34:H34"/>
    <mergeCell ref="A12:A20"/>
    <mergeCell ref="E10:F10"/>
    <mergeCell ref="G10:H10"/>
    <mergeCell ref="F12:F20"/>
    <mergeCell ref="H12:H20"/>
    <mergeCell ref="A26:A33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A2" sqref="A2:I9"/>
    </sheetView>
  </sheetViews>
  <sheetFormatPr defaultColWidth="32.7109375" defaultRowHeight="12.75" x14ac:dyDescent="0.2"/>
  <cols>
    <col min="1" max="1" width="8" style="4" customWidth="1"/>
    <col min="2" max="2" width="58.28515625" style="3" customWidth="1"/>
    <col min="3" max="3" width="10.42578125" style="3" customWidth="1"/>
    <col min="4" max="4" width="16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78" t="s">
        <v>427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81">
        <f>[5]свод!$AO$12</f>
        <v>353625.36</v>
      </c>
      <c r="G12" s="7"/>
      <c r="H12" s="281">
        <f>[5]свод!$AO$12</f>
        <v>353625.36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[5]свод!$AO$13</f>
        <v>48171.12</v>
      </c>
      <c r="G21" s="7"/>
      <c r="H21" s="10">
        <f>[5]свод!$AO$13</f>
        <v>48171.12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[5]свод!$AO$14</f>
        <v>39054.720000000001</v>
      </c>
      <c r="G22" s="7"/>
      <c r="H22" s="10">
        <f>[5]свод!$AO$14</f>
        <v>39054.720000000001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[5]свод!$AO$15</f>
        <v>0</v>
      </c>
      <c r="G23" s="7"/>
      <c r="H23" s="10">
        <f>[5]свод!$AO$15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[5]свод!$AO$16</f>
        <v>97965.72</v>
      </c>
      <c r="G24" s="7"/>
      <c r="H24" s="7">
        <f>[5]свод!$AO$16</f>
        <v>97965.72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[5]свод!$AO$17</f>
        <v>20910.96</v>
      </c>
      <c r="G25" s="7"/>
      <c r="H25" s="7">
        <f>[5]свод!$AO$17</f>
        <v>20910.96</v>
      </c>
      <c r="I25" s="14"/>
    </row>
    <row r="26" spans="1:9" ht="25.5" x14ac:dyDescent="0.2">
      <c r="A26" s="285">
        <v>7</v>
      </c>
      <c r="B26" s="8" t="s">
        <v>100</v>
      </c>
      <c r="C26" s="8"/>
      <c r="D26" s="8" t="s">
        <v>101</v>
      </c>
      <c r="E26" s="7"/>
      <c r="F26" s="21">
        <v>190000</v>
      </c>
      <c r="G26" s="7"/>
      <c r="H26" s="10">
        <f>H27+H28+H29+H30</f>
        <v>77143</v>
      </c>
      <c r="I26" s="14"/>
    </row>
    <row r="27" spans="1:9" x14ac:dyDescent="0.2">
      <c r="A27" s="286"/>
      <c r="B27" s="22" t="s">
        <v>200</v>
      </c>
      <c r="C27" s="13" t="s">
        <v>106</v>
      </c>
      <c r="D27" s="13"/>
      <c r="E27" s="7" t="s">
        <v>159</v>
      </c>
      <c r="F27" s="96" t="s">
        <v>159</v>
      </c>
      <c r="G27" s="7">
        <v>26</v>
      </c>
      <c r="H27" s="96">
        <v>13832</v>
      </c>
      <c r="I27" s="14">
        <v>12</v>
      </c>
    </row>
    <row r="28" spans="1:9" x14ac:dyDescent="0.2">
      <c r="A28" s="286"/>
      <c r="B28" s="23" t="s">
        <v>11</v>
      </c>
      <c r="C28" s="13" t="s">
        <v>231</v>
      </c>
      <c r="D28" s="13"/>
      <c r="E28" s="7" t="s">
        <v>159</v>
      </c>
      <c r="F28" s="96" t="s">
        <v>159</v>
      </c>
      <c r="G28" s="7">
        <v>0.108</v>
      </c>
      <c r="H28" s="96">
        <v>14336</v>
      </c>
      <c r="I28" s="14">
        <v>12</v>
      </c>
    </row>
    <row r="29" spans="1:9" x14ac:dyDescent="0.2">
      <c r="A29" s="286"/>
      <c r="B29" s="13" t="s">
        <v>12</v>
      </c>
      <c r="C29" s="13" t="s">
        <v>106</v>
      </c>
      <c r="D29" s="13"/>
      <c r="E29" s="14" t="s">
        <v>159</v>
      </c>
      <c r="F29" s="97" t="s">
        <v>159</v>
      </c>
      <c r="G29" s="14">
        <v>61</v>
      </c>
      <c r="H29" s="97">
        <v>47380</v>
      </c>
      <c r="I29" s="14">
        <v>12</v>
      </c>
    </row>
    <row r="30" spans="1:9" x14ac:dyDescent="0.2">
      <c r="A30" s="286"/>
      <c r="B30" s="13" t="s">
        <v>185</v>
      </c>
      <c r="C30" s="13"/>
      <c r="D30" s="13"/>
      <c r="E30" s="14"/>
      <c r="F30" s="97">
        <v>190000</v>
      </c>
      <c r="G30" s="14"/>
      <c r="H30" s="14">
        <v>1595</v>
      </c>
      <c r="I30" s="14">
        <v>12</v>
      </c>
    </row>
    <row r="31" spans="1:9" x14ac:dyDescent="0.2">
      <c r="A31" s="1" t="s">
        <v>71</v>
      </c>
      <c r="D31" s="2"/>
      <c r="E31" s="2"/>
      <c r="F31" s="2"/>
      <c r="G31" s="2"/>
      <c r="H31" s="2"/>
      <c r="I31" s="45"/>
    </row>
    <row r="32" spans="1:9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</sheetData>
  <mergeCells count="12">
    <mergeCell ref="C10:C11"/>
    <mergeCell ref="D10:D11"/>
    <mergeCell ref="A2:I9"/>
    <mergeCell ref="A26:A30"/>
    <mergeCell ref="A1:H1"/>
    <mergeCell ref="A12:A20"/>
    <mergeCell ref="E10:F10"/>
    <mergeCell ref="G10:H10"/>
    <mergeCell ref="F12:F20"/>
    <mergeCell ref="H12:H20"/>
    <mergeCell ref="A10:A11"/>
    <mergeCell ref="B10:B11"/>
  </mergeCells>
  <phoneticPr fontId="21" type="noConversion"/>
  <hyperlinks>
    <hyperlink ref="A1:H1" location="'адресный список'!A1" display="'адресный список'!A1"/>
    <hyperlink ref="A31:H3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:I9"/>
    </sheetView>
  </sheetViews>
  <sheetFormatPr defaultColWidth="32.7109375" defaultRowHeight="12.75" x14ac:dyDescent="0.2"/>
  <cols>
    <col min="1" max="1" width="8.42578125" style="4" customWidth="1"/>
    <col min="2" max="2" width="64.7109375" style="3" customWidth="1"/>
    <col min="3" max="3" width="9.85546875" style="3" customWidth="1"/>
    <col min="4" max="4" width="18.71093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50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81">
        <f>[5]свод!$AN$12</f>
        <v>1608027.12</v>
      </c>
      <c r="G12" s="7"/>
      <c r="H12" s="281">
        <f>[5]свод!$AN$12</f>
        <v>1608027.12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[5]свод!$AN$13</f>
        <v>219042</v>
      </c>
      <c r="G21" s="7"/>
      <c r="H21" s="10">
        <f>[5]свод!$AN$13</f>
        <v>219042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[5]свод!$AN$14</f>
        <v>184413.12</v>
      </c>
      <c r="G22" s="7"/>
      <c r="H22" s="10">
        <f>[5]свод!$AN$14</f>
        <v>184413.12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[5]свод!$AN$15</f>
        <v>0</v>
      </c>
      <c r="G23" s="7"/>
      <c r="H23" s="10">
        <f>[5]свод!$AN$15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[5]свод!$AN$16</f>
        <v>331086.59999999998</v>
      </c>
      <c r="G24" s="7"/>
      <c r="H24" s="7">
        <f>[5]свод!$AN$16</f>
        <v>331086.59999999998</v>
      </c>
      <c r="I24" s="14"/>
    </row>
    <row r="25" spans="1:9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[5]свод!$AN$17</f>
        <v>95090.52</v>
      </c>
      <c r="G25" s="7"/>
      <c r="H25" s="7">
        <f>[5]свод!$AN$17</f>
        <v>95090.52</v>
      </c>
      <c r="I25" s="14"/>
    </row>
    <row r="26" spans="1:9" ht="25.5" x14ac:dyDescent="0.2">
      <c r="A26" s="285">
        <v>7</v>
      </c>
      <c r="B26" s="8" t="s">
        <v>100</v>
      </c>
      <c r="C26" s="8"/>
      <c r="D26" s="8" t="s">
        <v>101</v>
      </c>
      <c r="E26" s="7"/>
      <c r="F26" s="21">
        <v>863000</v>
      </c>
      <c r="G26" s="7"/>
      <c r="H26" s="10">
        <f>H27+H28+H29+H30+H31+H32+H33+H34+H35</f>
        <v>1262062</v>
      </c>
      <c r="I26" s="14"/>
    </row>
    <row r="27" spans="1:9" x14ac:dyDescent="0.2">
      <c r="A27" s="286"/>
      <c r="B27" s="23" t="s">
        <v>102</v>
      </c>
      <c r="C27" s="13" t="s">
        <v>14</v>
      </c>
      <c r="D27" s="13"/>
      <c r="E27" s="14">
        <v>0.04</v>
      </c>
      <c r="F27" s="63">
        <v>16000</v>
      </c>
      <c r="G27" s="7">
        <v>0.36</v>
      </c>
      <c r="H27" s="63">
        <v>126000</v>
      </c>
      <c r="I27" s="14">
        <v>24</v>
      </c>
    </row>
    <row r="28" spans="1:9" x14ac:dyDescent="0.2">
      <c r="A28" s="286"/>
      <c r="B28" s="23" t="s">
        <v>162</v>
      </c>
      <c r="C28" s="13" t="s">
        <v>176</v>
      </c>
      <c r="D28" s="13"/>
      <c r="E28" s="14">
        <v>63</v>
      </c>
      <c r="F28" s="63">
        <v>661788</v>
      </c>
      <c r="G28" s="7">
        <v>63</v>
      </c>
      <c r="H28" s="63">
        <v>897606</v>
      </c>
      <c r="I28" s="14">
        <v>12</v>
      </c>
    </row>
    <row r="29" spans="1:9" x14ac:dyDescent="0.2">
      <c r="A29" s="286"/>
      <c r="B29" s="116" t="s">
        <v>48</v>
      </c>
      <c r="C29" s="116" t="s">
        <v>176</v>
      </c>
      <c r="D29" s="116"/>
      <c r="E29" s="145" t="s">
        <v>159</v>
      </c>
      <c r="F29" s="163" t="s">
        <v>159</v>
      </c>
      <c r="G29" s="145">
        <v>2</v>
      </c>
      <c r="H29" s="163">
        <v>5785</v>
      </c>
      <c r="I29" s="145">
        <v>12</v>
      </c>
    </row>
    <row r="30" spans="1:9" x14ac:dyDescent="0.2">
      <c r="A30" s="286"/>
      <c r="B30" s="13" t="s">
        <v>49</v>
      </c>
      <c r="C30" s="13" t="s">
        <v>394</v>
      </c>
      <c r="D30" s="13"/>
      <c r="E30" s="14" t="s">
        <v>159</v>
      </c>
      <c r="F30" s="14" t="s">
        <v>159</v>
      </c>
      <c r="G30" s="14">
        <v>4.4999999999999998E-2</v>
      </c>
      <c r="H30" s="14">
        <v>53628</v>
      </c>
      <c r="I30" s="14">
        <v>12</v>
      </c>
    </row>
    <row r="31" spans="1:9" x14ac:dyDescent="0.2">
      <c r="A31" s="286"/>
      <c r="B31" s="13" t="s">
        <v>183</v>
      </c>
      <c r="C31" s="13" t="s">
        <v>176</v>
      </c>
      <c r="D31" s="13"/>
      <c r="E31" s="14" t="s">
        <v>159</v>
      </c>
      <c r="F31" s="14" t="s">
        <v>159</v>
      </c>
      <c r="G31" s="14">
        <v>8</v>
      </c>
      <c r="H31" s="14">
        <v>18666</v>
      </c>
      <c r="I31" s="14">
        <v>12</v>
      </c>
    </row>
    <row r="32" spans="1:9" x14ac:dyDescent="0.2">
      <c r="A32" s="286"/>
      <c r="B32" s="13" t="s">
        <v>200</v>
      </c>
      <c r="C32" s="13" t="s">
        <v>176</v>
      </c>
      <c r="D32" s="13"/>
      <c r="E32" s="14" t="s">
        <v>159</v>
      </c>
      <c r="F32" s="14" t="s">
        <v>159</v>
      </c>
      <c r="G32" s="14">
        <v>141</v>
      </c>
      <c r="H32" s="14">
        <v>75012</v>
      </c>
      <c r="I32" s="14">
        <v>12</v>
      </c>
    </row>
    <row r="33" spans="1:9" x14ac:dyDescent="0.2">
      <c r="A33" s="286"/>
      <c r="B33" s="13" t="s">
        <v>11</v>
      </c>
      <c r="C33" s="13" t="s">
        <v>394</v>
      </c>
      <c r="D33" s="13"/>
      <c r="E33" s="14" t="s">
        <v>159</v>
      </c>
      <c r="F33" s="14" t="s">
        <v>159</v>
      </c>
      <c r="G33" s="14">
        <v>6.2E-2</v>
      </c>
      <c r="H33" s="14">
        <v>6594</v>
      </c>
      <c r="I33" s="14">
        <v>12</v>
      </c>
    </row>
    <row r="34" spans="1:9" x14ac:dyDescent="0.2">
      <c r="A34" s="286"/>
      <c r="B34" s="13" t="s">
        <v>12</v>
      </c>
      <c r="C34" s="13" t="s">
        <v>176</v>
      </c>
      <c r="D34" s="13"/>
      <c r="E34" s="14" t="s">
        <v>159</v>
      </c>
      <c r="F34" s="14" t="s">
        <v>159</v>
      </c>
      <c r="G34" s="14">
        <v>94</v>
      </c>
      <c r="H34" s="14">
        <v>48908</v>
      </c>
      <c r="I34" s="14">
        <v>12</v>
      </c>
    </row>
    <row r="35" spans="1:9" x14ac:dyDescent="0.2">
      <c r="A35" s="286"/>
      <c r="B35" s="13" t="s">
        <v>185</v>
      </c>
      <c r="C35" s="13"/>
      <c r="D35" s="13"/>
      <c r="E35" s="14"/>
      <c r="F35" s="14">
        <v>186000</v>
      </c>
      <c r="G35" s="14"/>
      <c r="H35" s="14">
        <v>29863</v>
      </c>
      <c r="I35" s="14">
        <v>12</v>
      </c>
    </row>
    <row r="36" spans="1:9" x14ac:dyDescent="0.2">
      <c r="A36" s="288" t="s">
        <v>71</v>
      </c>
      <c r="B36" s="289"/>
      <c r="C36" s="289"/>
      <c r="D36" s="289"/>
      <c r="E36" s="289"/>
      <c r="F36" s="289"/>
      <c r="G36" s="289"/>
      <c r="H36" s="289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6:H36"/>
    <mergeCell ref="A12:A20"/>
    <mergeCell ref="E10:F10"/>
    <mergeCell ref="G10:H10"/>
    <mergeCell ref="F12:F20"/>
    <mergeCell ref="H12:H20"/>
    <mergeCell ref="A26:A35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:I9"/>
    </sheetView>
  </sheetViews>
  <sheetFormatPr defaultColWidth="32.7109375" defaultRowHeight="12.75" x14ac:dyDescent="0.2"/>
  <cols>
    <col min="1" max="1" width="9.140625" style="4" customWidth="1"/>
    <col min="2" max="2" width="56" style="3" customWidth="1"/>
    <col min="3" max="3" width="10.140625" style="3" customWidth="1"/>
    <col min="4" max="4" width="18.285156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81">
        <v>2598819.48</v>
      </c>
      <c r="G12" s="7"/>
      <c r="H12" s="281">
        <v>2598819.48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354011.76</v>
      </c>
      <c r="G21" s="7"/>
      <c r="H21" s="10">
        <v>354011.76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299127</v>
      </c>
      <c r="G22" s="7"/>
      <c r="H22" s="10">
        <v>299127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[5]свод!$AM$15</f>
        <v>0</v>
      </c>
      <c r="G23" s="7"/>
      <c r="H23" s="10">
        <f>[5]свод!$AM$15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v>518642.64</v>
      </c>
      <c r="G24" s="7"/>
      <c r="H24" s="7">
        <v>518642.64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v>152963.76</v>
      </c>
      <c r="G25" s="7"/>
      <c r="H25" s="7">
        <v>152963.76</v>
      </c>
      <c r="I25" s="14"/>
    </row>
    <row r="26" spans="1:9" ht="25.5" x14ac:dyDescent="0.2">
      <c r="A26" s="275">
        <v>7</v>
      </c>
      <c r="B26" s="8" t="s">
        <v>100</v>
      </c>
      <c r="C26" s="8"/>
      <c r="D26" s="8" t="s">
        <v>101</v>
      </c>
      <c r="E26" s="7"/>
      <c r="F26" s="27">
        <v>1400000</v>
      </c>
      <c r="G26" s="7"/>
      <c r="H26" s="10">
        <f>H27+H28+H29+H30+H31+H32+H33+H34</f>
        <v>964620</v>
      </c>
      <c r="I26" s="14"/>
    </row>
    <row r="27" spans="1:9" x14ac:dyDescent="0.2">
      <c r="A27" s="276"/>
      <c r="B27" s="23" t="s">
        <v>160</v>
      </c>
      <c r="C27" s="13" t="s">
        <v>394</v>
      </c>
      <c r="D27" s="13"/>
      <c r="E27" s="7">
        <v>0.25</v>
      </c>
      <c r="F27" s="10">
        <v>100000</v>
      </c>
      <c r="G27" s="7">
        <v>0.58499999999999996</v>
      </c>
      <c r="H27" s="10">
        <v>204750</v>
      </c>
      <c r="I27" s="14">
        <v>24</v>
      </c>
    </row>
    <row r="28" spans="1:9" x14ac:dyDescent="0.2">
      <c r="A28" s="276"/>
      <c r="B28" s="23" t="s">
        <v>161</v>
      </c>
      <c r="C28" s="13" t="s">
        <v>106</v>
      </c>
      <c r="D28" s="13"/>
      <c r="E28" s="7">
        <v>2</v>
      </c>
      <c r="F28" s="10">
        <v>800000</v>
      </c>
      <c r="G28" s="7"/>
      <c r="H28" s="10">
        <v>531275</v>
      </c>
      <c r="I28" s="14">
        <v>36</v>
      </c>
    </row>
    <row r="29" spans="1:9" ht="15" customHeight="1" x14ac:dyDescent="0.2">
      <c r="A29" s="276"/>
      <c r="B29" s="126" t="s">
        <v>319</v>
      </c>
      <c r="C29" s="116" t="s">
        <v>394</v>
      </c>
      <c r="D29" s="116"/>
      <c r="E29" s="107" t="s">
        <v>159</v>
      </c>
      <c r="F29" s="112" t="s">
        <v>159</v>
      </c>
      <c r="G29" s="107">
        <v>6.0000000000000001E-3</v>
      </c>
      <c r="H29" s="112">
        <v>6658</v>
      </c>
      <c r="I29" s="14">
        <v>12</v>
      </c>
    </row>
    <row r="30" spans="1:9" x14ac:dyDescent="0.2">
      <c r="A30" s="276"/>
      <c r="B30" s="13" t="s">
        <v>45</v>
      </c>
      <c r="C30" s="13" t="s">
        <v>106</v>
      </c>
      <c r="D30" s="13"/>
      <c r="E30" s="14">
        <v>80</v>
      </c>
      <c r="F30" s="125">
        <v>80000</v>
      </c>
      <c r="G30" s="7">
        <v>94</v>
      </c>
      <c r="H30" s="10">
        <v>50008</v>
      </c>
      <c r="I30" s="14">
        <v>12</v>
      </c>
    </row>
    <row r="31" spans="1:9" x14ac:dyDescent="0.2">
      <c r="A31" s="276"/>
      <c r="B31" s="116" t="s">
        <v>183</v>
      </c>
      <c r="C31" s="116" t="s">
        <v>106</v>
      </c>
      <c r="D31" s="116"/>
      <c r="E31" s="145" t="s">
        <v>159</v>
      </c>
      <c r="F31" s="149" t="s">
        <v>159</v>
      </c>
      <c r="G31" s="145">
        <v>5</v>
      </c>
      <c r="H31" s="149">
        <v>9954</v>
      </c>
      <c r="I31" s="145">
        <v>12</v>
      </c>
    </row>
    <row r="32" spans="1:9" x14ac:dyDescent="0.2">
      <c r="A32" s="276"/>
      <c r="B32" s="23" t="s">
        <v>11</v>
      </c>
      <c r="C32" s="13" t="s">
        <v>394</v>
      </c>
      <c r="D32" s="13"/>
      <c r="E32" s="7" t="s">
        <v>159</v>
      </c>
      <c r="F32" s="10" t="s">
        <v>159</v>
      </c>
      <c r="G32" s="7">
        <v>3.2000000000000001E-2</v>
      </c>
      <c r="H32" s="10">
        <v>3438</v>
      </c>
      <c r="I32" s="14">
        <v>12</v>
      </c>
    </row>
    <row r="33" spans="1:9" x14ac:dyDescent="0.2">
      <c r="A33" s="276"/>
      <c r="B33" s="13" t="s">
        <v>46</v>
      </c>
      <c r="C33" s="13" t="s">
        <v>106</v>
      </c>
      <c r="D33" s="13"/>
      <c r="E33" s="14" t="s">
        <v>159</v>
      </c>
      <c r="F33" s="14" t="s">
        <v>159</v>
      </c>
      <c r="G33" s="14">
        <v>183</v>
      </c>
      <c r="H33" s="14">
        <v>116770</v>
      </c>
      <c r="I33" s="14">
        <v>12</v>
      </c>
    </row>
    <row r="34" spans="1:9" x14ac:dyDescent="0.2">
      <c r="A34" s="41"/>
      <c r="B34" s="13" t="s">
        <v>185</v>
      </c>
      <c r="C34" s="13"/>
      <c r="D34" s="13"/>
      <c r="E34" s="14"/>
      <c r="F34" s="97">
        <v>420000</v>
      </c>
      <c r="G34" s="14"/>
      <c r="H34" s="14">
        <v>41767</v>
      </c>
      <c r="I34" s="14">
        <v>12</v>
      </c>
    </row>
    <row r="35" spans="1:9" x14ac:dyDescent="0.2">
      <c r="A35" s="288" t="s">
        <v>71</v>
      </c>
      <c r="B35" s="289"/>
      <c r="C35" s="289"/>
      <c r="D35" s="289"/>
      <c r="E35" s="289"/>
      <c r="F35" s="289"/>
      <c r="G35" s="289"/>
      <c r="H35" s="289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5:H35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  <mergeCell ref="A26:A33"/>
  </mergeCells>
  <phoneticPr fontId="21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ColWidth="32.7109375" defaultRowHeight="12.75" x14ac:dyDescent="0.2"/>
  <cols>
    <col min="1" max="1" width="8.7109375" style="4" customWidth="1"/>
    <col min="2" max="2" width="69.5703125" style="3" customWidth="1"/>
    <col min="3" max="3" width="10.85546875" style="3" customWidth="1"/>
    <col min="4" max="4" width="18" style="3" customWidth="1"/>
    <col min="5" max="5" width="8.7109375" style="3" customWidth="1"/>
    <col min="6" max="6" width="16.8554687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81">
        <f>[5]свод!$AL$12</f>
        <v>350269.68</v>
      </c>
      <c r="G12" s="7"/>
      <c r="H12" s="281">
        <f>[5]свод!$AL$12</f>
        <v>350269.68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[5]свод!$AL$13</f>
        <v>47714.159999999996</v>
      </c>
      <c r="G21" s="7"/>
      <c r="H21" s="10">
        <f>[5]свод!$AL$13</f>
        <v>47714.159999999996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[5]свод!$AL$14</f>
        <v>40316.879999999997</v>
      </c>
      <c r="G22" s="7"/>
      <c r="H22" s="10">
        <f>[5]свод!$AL$14</f>
        <v>40316.879999999997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[5]свод!$AL$15</f>
        <v>0</v>
      </c>
      <c r="G23" s="7"/>
      <c r="H23" s="10">
        <f>[5]свод!$AL$15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[5]свод!$AL$16</f>
        <v>102982.44</v>
      </c>
      <c r="G24" s="7"/>
      <c r="H24" s="7">
        <f>[5]свод!$AL$16</f>
        <v>102982.44</v>
      </c>
      <c r="I24" s="14"/>
    </row>
    <row r="25" spans="1:9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[5]свод!$AL$17</f>
        <v>0</v>
      </c>
      <c r="G25" s="7"/>
      <c r="H25" s="10">
        <f>[5]свод!$AL$17</f>
        <v>0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7"/>
      <c r="F26" s="28">
        <v>188000</v>
      </c>
      <c r="G26" s="7"/>
      <c r="H26" s="10">
        <f>H27+H28+H29+H30+H31</f>
        <v>70126</v>
      </c>
      <c r="I26" s="14"/>
    </row>
    <row r="27" spans="1:9" x14ac:dyDescent="0.2">
      <c r="A27" s="271"/>
      <c r="B27" s="23" t="s">
        <v>43</v>
      </c>
      <c r="C27" s="13" t="s">
        <v>106</v>
      </c>
      <c r="D27" s="13"/>
      <c r="E27" s="7" t="s">
        <v>159</v>
      </c>
      <c r="F27" s="96" t="s">
        <v>159</v>
      </c>
      <c r="G27" s="7">
        <v>2</v>
      </c>
      <c r="H27" s="96">
        <v>24084</v>
      </c>
      <c r="I27" s="14">
        <v>12</v>
      </c>
    </row>
    <row r="28" spans="1:9" x14ac:dyDescent="0.2">
      <c r="A28" s="271"/>
      <c r="B28" s="13" t="s">
        <v>200</v>
      </c>
      <c r="C28" s="13" t="s">
        <v>106</v>
      </c>
      <c r="D28" s="13"/>
      <c r="E28" s="14" t="s">
        <v>159</v>
      </c>
      <c r="F28" s="125" t="s">
        <v>159</v>
      </c>
      <c r="G28" s="14">
        <v>15</v>
      </c>
      <c r="H28" s="125">
        <v>7980</v>
      </c>
      <c r="I28" s="14">
        <v>12</v>
      </c>
    </row>
    <row r="29" spans="1:9" x14ac:dyDescent="0.2">
      <c r="A29" s="271"/>
      <c r="B29" s="13" t="s">
        <v>11</v>
      </c>
      <c r="C29" s="13" t="s">
        <v>394</v>
      </c>
      <c r="D29" s="13"/>
      <c r="E29" s="14" t="s">
        <v>159</v>
      </c>
      <c r="F29" s="97" t="s">
        <v>159</v>
      </c>
      <c r="G29" s="14">
        <v>0.01</v>
      </c>
      <c r="H29" s="97">
        <v>1327</v>
      </c>
      <c r="I29" s="14">
        <v>12</v>
      </c>
    </row>
    <row r="30" spans="1:9" x14ac:dyDescent="0.2">
      <c r="A30" s="271"/>
      <c r="B30" s="13" t="s">
        <v>12</v>
      </c>
      <c r="C30" s="13" t="s">
        <v>106</v>
      </c>
      <c r="D30" s="13"/>
      <c r="E30" s="14" t="s">
        <v>159</v>
      </c>
      <c r="F30" s="97" t="s">
        <v>159</v>
      </c>
      <c r="G30" s="14">
        <v>21</v>
      </c>
      <c r="H30" s="97">
        <v>14245</v>
      </c>
      <c r="I30" s="14">
        <v>12</v>
      </c>
    </row>
    <row r="31" spans="1:9" x14ac:dyDescent="0.2">
      <c r="A31" s="271"/>
      <c r="B31" s="13" t="s">
        <v>185</v>
      </c>
      <c r="C31" s="13"/>
      <c r="D31" s="13"/>
      <c r="E31" s="14" t="s">
        <v>159</v>
      </c>
      <c r="F31" s="14">
        <v>188000</v>
      </c>
      <c r="G31" s="97" t="s">
        <v>159</v>
      </c>
      <c r="H31" s="97">
        <v>22490</v>
      </c>
      <c r="I31" s="14">
        <v>12</v>
      </c>
    </row>
    <row r="32" spans="1:9" x14ac:dyDescent="0.2">
      <c r="A32" s="288" t="s">
        <v>71</v>
      </c>
      <c r="B32" s="289"/>
      <c r="C32" s="289"/>
      <c r="D32" s="289"/>
      <c r="E32" s="289"/>
      <c r="F32" s="289"/>
      <c r="G32" s="289"/>
      <c r="H32" s="289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</sheetData>
  <mergeCells count="13">
    <mergeCell ref="A1:H1"/>
    <mergeCell ref="A2:I9"/>
    <mergeCell ref="A32:H32"/>
    <mergeCell ref="A12:A20"/>
    <mergeCell ref="A26:A31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7.28515625" style="15" customWidth="1"/>
    <col min="3" max="3" width="12.7109375" style="3" customWidth="1"/>
    <col min="4" max="4" width="16.42578125" style="3" customWidth="1"/>
    <col min="5" max="5" width="9.140625" style="4"/>
    <col min="6" max="6" width="13.85546875" style="4" customWidth="1"/>
    <col min="7" max="7" width="10.7109375" style="4" customWidth="1"/>
    <col min="8" max="8" width="14.710937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471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1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[2]свод!$DG$12</f>
        <v>1575977.04</v>
      </c>
      <c r="G12" s="271"/>
      <c r="H12" s="281">
        <f>[2]свод!$DG$12</f>
        <v>1575977.04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8.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[2]свод!$DG$13</f>
        <v>214678.68</v>
      </c>
      <c r="G21" s="7"/>
      <c r="H21" s="10">
        <f>[2]свод!$DG$13</f>
        <v>214678.68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[2]свод!$DG$14</f>
        <v>181395.36000000002</v>
      </c>
      <c r="G22" s="7"/>
      <c r="H22" s="10">
        <f>[2]свод!$DG$14</f>
        <v>181395.36000000002</v>
      </c>
      <c r="I22" s="14"/>
    </row>
    <row r="23" spans="1:10" ht="49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[2]свод!$DG$15</f>
        <v>0</v>
      </c>
      <c r="G23" s="7"/>
      <c r="H23" s="10">
        <f>[2]свод!$DG$15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[2]свод!$DG$16</f>
        <v>326500.32</v>
      </c>
      <c r="G24" s="7"/>
      <c r="H24" s="10">
        <f>[2]свод!$DG$16</f>
        <v>326500.32</v>
      </c>
      <c r="I24" s="14"/>
    </row>
    <row r="25" spans="1:10" ht="42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[2]свод!$DG$17</f>
        <v>93193.919999999998</v>
      </c>
      <c r="G25" s="7"/>
      <c r="H25" s="10">
        <f>[2]свод!$DG$17</f>
        <v>93193.919999999998</v>
      </c>
      <c r="I25" s="14"/>
    </row>
    <row r="26" spans="1:10" ht="31.9" customHeight="1" x14ac:dyDescent="0.2">
      <c r="A26" s="271">
        <v>7</v>
      </c>
      <c r="B26" s="8" t="s">
        <v>100</v>
      </c>
      <c r="C26" s="8"/>
      <c r="D26" s="8" t="s">
        <v>101</v>
      </c>
      <c r="E26" s="7"/>
      <c r="F26" s="10">
        <f>SUM(F27:F32)</f>
        <v>706660</v>
      </c>
      <c r="G26" s="10"/>
      <c r="H26" s="10">
        <f>SUM(H27:H34)</f>
        <v>1439035</v>
      </c>
      <c r="I26" s="14"/>
      <c r="J26" s="12"/>
    </row>
    <row r="27" spans="1:10" x14ac:dyDescent="0.2">
      <c r="A27" s="271"/>
      <c r="B27" s="8" t="s">
        <v>543</v>
      </c>
      <c r="C27" s="8" t="s">
        <v>66</v>
      </c>
      <c r="D27" s="9"/>
      <c r="E27" s="7"/>
      <c r="F27" s="10"/>
      <c r="G27" s="7">
        <v>156</v>
      </c>
      <c r="H27" s="10">
        <v>46311</v>
      </c>
      <c r="I27" s="14">
        <v>24</v>
      </c>
    </row>
    <row r="28" spans="1:10" ht="25.5" x14ac:dyDescent="0.2">
      <c r="A28" s="271"/>
      <c r="B28" s="8" t="s">
        <v>155</v>
      </c>
      <c r="C28" s="8" t="s">
        <v>61</v>
      </c>
      <c r="D28" s="9"/>
      <c r="E28" s="7">
        <v>3</v>
      </c>
      <c r="F28" s="10">
        <v>660000</v>
      </c>
      <c r="G28" s="7">
        <v>3</v>
      </c>
      <c r="H28" s="10">
        <v>808324</v>
      </c>
      <c r="I28" s="14">
        <v>36</v>
      </c>
    </row>
    <row r="29" spans="1:10" x14ac:dyDescent="0.2">
      <c r="A29" s="271"/>
      <c r="B29" s="8" t="s">
        <v>110</v>
      </c>
      <c r="C29" s="8" t="s">
        <v>61</v>
      </c>
      <c r="D29" s="9"/>
      <c r="E29" s="7">
        <v>8</v>
      </c>
      <c r="F29" s="10">
        <v>18400</v>
      </c>
      <c r="G29" s="7">
        <v>4</v>
      </c>
      <c r="H29" s="10">
        <v>9990</v>
      </c>
      <c r="I29" s="14">
        <v>12</v>
      </c>
    </row>
    <row r="30" spans="1:10" x14ac:dyDescent="0.2">
      <c r="A30" s="271"/>
      <c r="B30" s="8" t="s">
        <v>244</v>
      </c>
      <c r="C30" s="8"/>
      <c r="D30" s="13"/>
      <c r="E30" s="7"/>
      <c r="F30" s="10"/>
      <c r="G30" s="7">
        <v>17</v>
      </c>
      <c r="H30" s="10">
        <v>30664</v>
      </c>
      <c r="I30" s="14">
        <v>12</v>
      </c>
    </row>
    <row r="31" spans="1:10" x14ac:dyDescent="0.2">
      <c r="A31" s="271"/>
      <c r="B31" s="8" t="s">
        <v>202</v>
      </c>
      <c r="C31" s="8"/>
      <c r="D31" s="13"/>
      <c r="E31" s="7"/>
      <c r="F31" s="10"/>
      <c r="G31" s="7">
        <v>15</v>
      </c>
      <c r="H31" s="10">
        <v>1927</v>
      </c>
      <c r="I31" s="14">
        <v>12</v>
      </c>
    </row>
    <row r="32" spans="1:10" ht="25.5" x14ac:dyDescent="0.2">
      <c r="A32" s="271"/>
      <c r="B32" s="8" t="s">
        <v>119</v>
      </c>
      <c r="C32" s="8" t="s">
        <v>61</v>
      </c>
      <c r="D32" s="13"/>
      <c r="E32" s="7">
        <v>63</v>
      </c>
      <c r="F32" s="10">
        <v>28260</v>
      </c>
      <c r="G32" s="7">
        <v>22</v>
      </c>
      <c r="H32" s="10">
        <v>30104</v>
      </c>
      <c r="I32" s="14">
        <v>12</v>
      </c>
    </row>
    <row r="33" spans="1:9" x14ac:dyDescent="0.2">
      <c r="A33" s="271"/>
      <c r="B33" s="6" t="s">
        <v>154</v>
      </c>
      <c r="C33" s="13"/>
      <c r="D33" s="14"/>
      <c r="E33" s="123">
        <v>35</v>
      </c>
      <c r="F33" s="14"/>
      <c r="G33" s="7">
        <v>35</v>
      </c>
      <c r="H33" s="7">
        <v>99883</v>
      </c>
      <c r="I33" s="14">
        <v>12</v>
      </c>
    </row>
    <row r="34" spans="1:9" x14ac:dyDescent="0.2">
      <c r="A34" s="271"/>
      <c r="B34" s="6" t="s">
        <v>300</v>
      </c>
      <c r="C34" s="13"/>
      <c r="D34" s="14"/>
      <c r="E34" s="123"/>
      <c r="F34" s="14"/>
      <c r="G34" s="7"/>
      <c r="H34" s="7">
        <v>411832</v>
      </c>
      <c r="I34" s="14"/>
    </row>
    <row r="35" spans="1:9" x14ac:dyDescent="0.2">
      <c r="A35" s="296" t="s">
        <v>71</v>
      </c>
      <c r="B35" s="296"/>
      <c r="C35" s="296"/>
      <c r="D35" s="296"/>
      <c r="E35" s="296"/>
      <c r="F35" s="296"/>
      <c r="G35" s="296"/>
      <c r="H35" s="296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</sheetData>
  <mergeCells count="15">
    <mergeCell ref="A1:H1"/>
    <mergeCell ref="A2:I9"/>
    <mergeCell ref="A35:H35"/>
    <mergeCell ref="A12:A20"/>
    <mergeCell ref="A26:A34"/>
    <mergeCell ref="G10:H10"/>
    <mergeCell ref="H12:H20"/>
    <mergeCell ref="F12:F20"/>
    <mergeCell ref="G12:G20"/>
    <mergeCell ref="A10:A11"/>
    <mergeCell ref="E12:E20"/>
    <mergeCell ref="B10:B11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sqref="A1:H1"/>
    </sheetView>
  </sheetViews>
  <sheetFormatPr defaultRowHeight="12.75" x14ac:dyDescent="0.2"/>
  <cols>
    <col min="1" max="1" width="9.28515625" style="4" customWidth="1"/>
    <col min="2" max="2" width="55.5703125" style="15" customWidth="1"/>
    <col min="3" max="3" width="12.7109375" style="3" customWidth="1"/>
    <col min="4" max="4" width="16.42578125" style="3" customWidth="1"/>
    <col min="5" max="5" width="9.140625" style="3"/>
    <col min="6" max="6" width="14.2851562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481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1"/>
      <c r="F12" s="281">
        <f>[5]свод!$CW$12</f>
        <v>348977.16000000003</v>
      </c>
      <c r="G12" s="271"/>
      <c r="H12" s="281">
        <f>[5]свод!$CW$12</f>
        <v>348977.16000000003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[5]свод!$CW$13</f>
        <v>47538.239999999998</v>
      </c>
      <c r="G21" s="7"/>
      <c r="H21" s="10">
        <f>[5]свод!$CW$13</f>
        <v>47538.239999999998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[5]свод!$CW$14</f>
        <v>40168.080000000002</v>
      </c>
      <c r="G22" s="7"/>
      <c r="H22" s="10">
        <f>[5]свод!$CW$14</f>
        <v>40168.080000000002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[5]свод!$CW$15</f>
        <v>0</v>
      </c>
      <c r="G23" s="7"/>
      <c r="H23" s="10">
        <f>[5]свод!$CW$15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[5]свод!$CW$16</f>
        <v>102956.63999999998</v>
      </c>
      <c r="G24" s="7"/>
      <c r="H24" s="7">
        <f>[5]свод!$CW$16</f>
        <v>102956.63999999998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25.5" x14ac:dyDescent="0.2">
      <c r="A26" s="285">
        <v>7</v>
      </c>
      <c r="B26" s="8" t="s">
        <v>100</v>
      </c>
      <c r="C26" s="8"/>
      <c r="D26" s="8" t="s">
        <v>101</v>
      </c>
      <c r="E26" s="7"/>
      <c r="F26" s="11">
        <v>187000</v>
      </c>
      <c r="G26" s="10"/>
      <c r="H26" s="10">
        <f>H27+H28+H29+H30</f>
        <v>77696</v>
      </c>
      <c r="I26" s="14"/>
      <c r="J26" s="12"/>
    </row>
    <row r="27" spans="1:10" x14ac:dyDescent="0.2">
      <c r="A27" s="286"/>
      <c r="B27" s="109" t="s">
        <v>497</v>
      </c>
      <c r="C27" s="116" t="s">
        <v>106</v>
      </c>
      <c r="D27" s="116"/>
      <c r="E27" s="145" t="s">
        <v>159</v>
      </c>
      <c r="F27" s="149" t="s">
        <v>159</v>
      </c>
      <c r="G27" s="107">
        <v>1</v>
      </c>
      <c r="H27" s="107">
        <v>11203</v>
      </c>
      <c r="I27" s="145">
        <v>12</v>
      </c>
      <c r="J27" s="12"/>
    </row>
    <row r="28" spans="1:10" x14ac:dyDescent="0.2">
      <c r="A28" s="286"/>
      <c r="B28" s="6" t="s">
        <v>200</v>
      </c>
      <c r="C28" s="13" t="s">
        <v>106</v>
      </c>
      <c r="D28" s="13"/>
      <c r="E28" s="13"/>
      <c r="F28" s="14"/>
      <c r="G28" s="14">
        <v>11</v>
      </c>
      <c r="H28" s="14">
        <v>5852</v>
      </c>
      <c r="I28" s="14">
        <v>12</v>
      </c>
      <c r="J28" s="12"/>
    </row>
    <row r="29" spans="1:10" x14ac:dyDescent="0.2">
      <c r="A29" s="286"/>
      <c r="B29" s="6" t="s">
        <v>11</v>
      </c>
      <c r="C29" s="13" t="s">
        <v>188</v>
      </c>
      <c r="D29" s="13"/>
      <c r="E29" s="13"/>
      <c r="F29" s="14"/>
      <c r="G29" s="14">
        <v>7.0000000000000007E-2</v>
      </c>
      <c r="H29" s="14">
        <v>9291</v>
      </c>
      <c r="I29" s="14">
        <v>12</v>
      </c>
      <c r="J29" s="12"/>
    </row>
    <row r="30" spans="1:10" ht="25.5" x14ac:dyDescent="0.2">
      <c r="A30" s="286"/>
      <c r="B30" s="6" t="s">
        <v>12</v>
      </c>
      <c r="C30" s="13" t="s">
        <v>106</v>
      </c>
      <c r="D30" s="13"/>
      <c r="E30" s="13"/>
      <c r="F30" s="14"/>
      <c r="G30" s="14">
        <v>78</v>
      </c>
      <c r="H30" s="14">
        <v>51350</v>
      </c>
      <c r="I30" s="14">
        <v>12</v>
      </c>
      <c r="J30" s="12"/>
    </row>
    <row r="31" spans="1:10" x14ac:dyDescent="0.2">
      <c r="A31" s="286"/>
      <c r="B31" s="6" t="s">
        <v>185</v>
      </c>
      <c r="C31" s="13"/>
      <c r="D31" s="13"/>
      <c r="E31" s="13"/>
      <c r="F31" s="14">
        <v>187000</v>
      </c>
      <c r="G31" s="14"/>
      <c r="H31" s="14"/>
      <c r="I31" s="14">
        <v>12</v>
      </c>
    </row>
    <row r="32" spans="1:10" x14ac:dyDescent="0.2">
      <c r="A32" s="288" t="s">
        <v>71</v>
      </c>
      <c r="B32" s="289"/>
      <c r="C32" s="289"/>
      <c r="D32" s="289"/>
      <c r="E32" s="289"/>
      <c r="F32" s="289"/>
      <c r="G32" s="289"/>
      <c r="H32" s="289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  <row r="42" spans="9:9" x14ac:dyDescent="0.2">
      <c r="I42" s="45"/>
    </row>
    <row r="43" spans="9:9" x14ac:dyDescent="0.2">
      <c r="I43" s="45"/>
    </row>
    <row r="44" spans="9:9" x14ac:dyDescent="0.2">
      <c r="I44" s="45"/>
    </row>
  </sheetData>
  <mergeCells count="15">
    <mergeCell ref="A1:H1"/>
    <mergeCell ref="A2:I9"/>
    <mergeCell ref="F12:F20"/>
    <mergeCell ref="C10:C11"/>
    <mergeCell ref="D10:D11"/>
    <mergeCell ref="E12:E20"/>
    <mergeCell ref="A32:H32"/>
    <mergeCell ref="A12:A20"/>
    <mergeCell ref="E10:F10"/>
    <mergeCell ref="G10:H10"/>
    <mergeCell ref="H12:H20"/>
    <mergeCell ref="A10:A11"/>
    <mergeCell ref="B10:B11"/>
    <mergeCell ref="G12:G20"/>
    <mergeCell ref="A26:A31"/>
  </mergeCells>
  <phoneticPr fontId="21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sqref="A1:H1"/>
    </sheetView>
  </sheetViews>
  <sheetFormatPr defaultRowHeight="12.75" x14ac:dyDescent="0.2"/>
  <cols>
    <col min="1" max="1" width="9.42578125" style="4" customWidth="1"/>
    <col min="2" max="2" width="55.7109375" style="15" customWidth="1"/>
    <col min="3" max="3" width="12.7109375" style="3" customWidth="1"/>
    <col min="4" max="4" width="17.42578125" style="3" customWidth="1"/>
    <col min="5" max="5" width="9.140625" style="3"/>
    <col min="6" max="6" width="17" style="3" customWidth="1"/>
    <col min="7" max="7" width="10.7109375" style="3" customWidth="1"/>
    <col min="8" max="8" width="18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480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1"/>
      <c r="F12" s="281">
        <f>[5]свод!$CV$12</f>
        <v>2004735.48</v>
      </c>
      <c r="G12" s="271"/>
      <c r="H12" s="281">
        <f>[5]свод!$CV$12</f>
        <v>2004735.48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[5]свод!$CV$13</f>
        <v>273086.27999999997</v>
      </c>
      <c r="G21" s="7"/>
      <c r="H21" s="10">
        <f>[5]свод!$CV$13</f>
        <v>273086.27999999997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[5]свод!$CV$14</f>
        <v>230747.88</v>
      </c>
      <c r="G22" s="7"/>
      <c r="H22" s="10">
        <f>[5]свод!$CV$14</f>
        <v>230747.88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[5]свод!$CV$15</f>
        <v>0</v>
      </c>
      <c r="G23" s="7"/>
      <c r="H23" s="10">
        <f>[5]свод!$CV$15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[5]свод!$CV$16</f>
        <v>423203.64</v>
      </c>
      <c r="G24" s="7"/>
      <c r="H24" s="7">
        <f>[5]свод!$CV$16</f>
        <v>423203.64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[5]свод!$CV$17</f>
        <v>118314.72</v>
      </c>
      <c r="G25" s="7"/>
      <c r="H25" s="7">
        <f>[5]свод!$CV$17</f>
        <v>118314.72</v>
      </c>
      <c r="I25" s="14"/>
    </row>
    <row r="26" spans="1:10" ht="25.5" x14ac:dyDescent="0.2">
      <c r="A26" s="285">
        <v>7</v>
      </c>
      <c r="B26" s="8" t="s">
        <v>100</v>
      </c>
      <c r="C26" s="8"/>
      <c r="D26" s="8" t="s">
        <v>101</v>
      </c>
      <c r="E26" s="7"/>
      <c r="F26" s="102">
        <v>1075000</v>
      </c>
      <c r="G26" s="10"/>
      <c r="H26" s="10">
        <f>H27+H28+H29+H30+H31+H32+H33</f>
        <v>882395</v>
      </c>
      <c r="I26" s="14"/>
      <c r="J26" s="12"/>
    </row>
    <row r="27" spans="1:10" x14ac:dyDescent="0.2">
      <c r="A27" s="286"/>
      <c r="B27" s="17" t="s">
        <v>102</v>
      </c>
      <c r="C27" s="8" t="s">
        <v>188</v>
      </c>
      <c r="D27" s="9"/>
      <c r="E27" s="7">
        <v>0.38</v>
      </c>
      <c r="F27" s="53">
        <v>152000</v>
      </c>
      <c r="G27" s="7">
        <v>0.20499999999999999</v>
      </c>
      <c r="H27" s="10">
        <v>71750</v>
      </c>
      <c r="I27" s="14">
        <v>24</v>
      </c>
      <c r="J27" s="12"/>
    </row>
    <row r="28" spans="1:10" x14ac:dyDescent="0.2">
      <c r="A28" s="286"/>
      <c r="B28" s="17" t="s">
        <v>171</v>
      </c>
      <c r="C28" s="8" t="s">
        <v>106</v>
      </c>
      <c r="D28" s="9"/>
      <c r="E28" s="7">
        <v>2</v>
      </c>
      <c r="F28" s="53">
        <v>768000</v>
      </c>
      <c r="G28" s="7">
        <v>2</v>
      </c>
      <c r="H28" s="10">
        <v>450929</v>
      </c>
      <c r="I28" s="14">
        <v>36</v>
      </c>
      <c r="J28" s="12"/>
    </row>
    <row r="29" spans="1:10" x14ac:dyDescent="0.2">
      <c r="A29" s="286"/>
      <c r="B29" s="172" t="s">
        <v>183</v>
      </c>
      <c r="C29" s="110" t="s">
        <v>106</v>
      </c>
      <c r="D29" s="111"/>
      <c r="E29" s="107"/>
      <c r="F29" s="169"/>
      <c r="G29" s="107">
        <v>12</v>
      </c>
      <c r="H29" s="112">
        <v>23107</v>
      </c>
      <c r="I29" s="145">
        <v>12</v>
      </c>
      <c r="J29" s="12"/>
    </row>
    <row r="30" spans="1:10" x14ac:dyDescent="0.2">
      <c r="A30" s="286"/>
      <c r="B30" s="6" t="s">
        <v>496</v>
      </c>
      <c r="C30" s="13" t="s">
        <v>106</v>
      </c>
      <c r="D30" s="13"/>
      <c r="E30" s="14"/>
      <c r="F30" s="14"/>
      <c r="G30" s="14">
        <v>55</v>
      </c>
      <c r="H30" s="14">
        <v>29260</v>
      </c>
      <c r="I30" s="14">
        <v>12</v>
      </c>
      <c r="J30" s="12"/>
    </row>
    <row r="31" spans="1:10" x14ac:dyDescent="0.2">
      <c r="A31" s="286"/>
      <c r="B31" s="6" t="s">
        <v>11</v>
      </c>
      <c r="C31" s="13" t="s">
        <v>188</v>
      </c>
      <c r="D31" s="13"/>
      <c r="E31" s="14"/>
      <c r="F31" s="14"/>
      <c r="G31" s="14">
        <v>1.7000000000000001E-2</v>
      </c>
      <c r="H31" s="14">
        <v>1339</v>
      </c>
      <c r="I31" s="14">
        <v>12</v>
      </c>
    </row>
    <row r="32" spans="1:10" ht="25.5" x14ac:dyDescent="0.2">
      <c r="A32" s="286"/>
      <c r="B32" s="6" t="s">
        <v>12</v>
      </c>
      <c r="C32" s="13" t="s">
        <v>106</v>
      </c>
      <c r="D32" s="13"/>
      <c r="E32" s="14"/>
      <c r="F32" s="14"/>
      <c r="G32" s="14">
        <v>246</v>
      </c>
      <c r="H32" s="14">
        <v>197699</v>
      </c>
      <c r="I32" s="14">
        <v>12</v>
      </c>
    </row>
    <row r="33" spans="1:9" x14ac:dyDescent="0.2">
      <c r="A33" s="286"/>
      <c r="B33" s="6" t="s">
        <v>185</v>
      </c>
      <c r="C33" s="13"/>
      <c r="D33" s="13"/>
      <c r="E33" s="14"/>
      <c r="F33" s="14">
        <v>155000</v>
      </c>
      <c r="G33" s="14"/>
      <c r="H33" s="14">
        <v>108311</v>
      </c>
      <c r="I33" s="14">
        <v>12</v>
      </c>
    </row>
    <row r="34" spans="1:9" x14ac:dyDescent="0.2">
      <c r="A34" s="288" t="s">
        <v>71</v>
      </c>
      <c r="B34" s="289"/>
      <c r="C34" s="289"/>
      <c r="D34" s="289"/>
      <c r="E34" s="289"/>
      <c r="F34" s="289"/>
      <c r="G34" s="289"/>
      <c r="H34" s="289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5">
    <mergeCell ref="A34:H34"/>
    <mergeCell ref="A12:A20"/>
    <mergeCell ref="C10:C11"/>
    <mergeCell ref="D10:D11"/>
    <mergeCell ref="H12:H20"/>
    <mergeCell ref="E12:E20"/>
    <mergeCell ref="F12:F20"/>
    <mergeCell ref="G12:G20"/>
    <mergeCell ref="A26:A33"/>
    <mergeCell ref="A1:H1"/>
    <mergeCell ref="E10:F10"/>
    <mergeCell ref="G10:H10"/>
    <mergeCell ref="A10:A11"/>
    <mergeCell ref="B10:B11"/>
    <mergeCell ref="A2:I9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sqref="A1:H1"/>
    </sheetView>
  </sheetViews>
  <sheetFormatPr defaultRowHeight="12.75" x14ac:dyDescent="0.2"/>
  <cols>
    <col min="1" max="1" width="9" style="4" customWidth="1"/>
    <col min="2" max="2" width="54.85546875" style="15" customWidth="1"/>
    <col min="3" max="3" width="12.7109375" style="3" customWidth="1"/>
    <col min="4" max="4" width="16.42578125" style="3" customWidth="1"/>
    <col min="5" max="5" width="9.140625" style="3"/>
    <col min="6" max="6" width="16.85546875" style="3" customWidth="1"/>
    <col min="7" max="7" width="10.7109375" style="3" customWidth="1"/>
    <col min="8" max="8" width="1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479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1"/>
      <c r="F12" s="281">
        <f>[5]свод!$CN$12</f>
        <v>690189.36</v>
      </c>
      <c r="G12" s="271"/>
      <c r="H12" s="281">
        <f>[5]свод!$CN$12</f>
        <v>690189.36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[5]свод!$CN$13</f>
        <v>94019.040000000008</v>
      </c>
      <c r="G21" s="7"/>
      <c r="H21" s="10">
        <f>[5]свод!$CN$13</f>
        <v>94019.040000000008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[5]свод!$CN$14</f>
        <v>79442.64</v>
      </c>
      <c r="G22" s="7"/>
      <c r="H22" s="10">
        <f>[5]свод!$CN$14</f>
        <v>79442.64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[5]свод!$CN$15</f>
        <v>0</v>
      </c>
      <c r="G23" s="7"/>
      <c r="H23" s="10">
        <f>[5]свод!$CN$15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[5]свод!$CN$16</f>
        <v>125774.76</v>
      </c>
      <c r="G24" s="7"/>
      <c r="H24" s="10">
        <f>[5]свод!$CN$16</f>
        <v>125774.76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[5]свод!$CN$17</f>
        <v>40813.440000000002</v>
      </c>
      <c r="G25" s="7"/>
      <c r="H25" s="10">
        <f>[5]свод!$CN$17</f>
        <v>40813.440000000002</v>
      </c>
      <c r="I25" s="14"/>
    </row>
    <row r="26" spans="1:10" ht="25.5" x14ac:dyDescent="0.2">
      <c r="A26" s="285">
        <v>7</v>
      </c>
      <c r="B26" s="8" t="s">
        <v>100</v>
      </c>
      <c r="C26" s="8"/>
      <c r="D26" s="8" t="s">
        <v>101</v>
      </c>
      <c r="E26" s="7"/>
      <c r="F26" s="103">
        <v>371000</v>
      </c>
      <c r="G26" s="10"/>
      <c r="H26" s="10">
        <f>H27+H28+H29+H30+H31+H32+H33</f>
        <v>324346</v>
      </c>
      <c r="I26" s="14"/>
      <c r="J26" s="12"/>
    </row>
    <row r="27" spans="1:10" x14ac:dyDescent="0.2">
      <c r="A27" s="286"/>
      <c r="B27" s="17" t="s">
        <v>102</v>
      </c>
      <c r="C27" s="8" t="s">
        <v>188</v>
      </c>
      <c r="D27" s="9"/>
      <c r="E27" s="7">
        <v>0.21</v>
      </c>
      <c r="F27" s="10">
        <v>84000</v>
      </c>
      <c r="G27" s="7">
        <v>0.56999999999999995</v>
      </c>
      <c r="H27" s="10">
        <v>199500</v>
      </c>
      <c r="I27" s="14">
        <v>24</v>
      </c>
      <c r="J27" s="12"/>
    </row>
    <row r="28" spans="1:10" x14ac:dyDescent="0.2">
      <c r="A28" s="286"/>
      <c r="B28" s="18" t="s">
        <v>183</v>
      </c>
      <c r="C28" s="8" t="s">
        <v>106</v>
      </c>
      <c r="D28" s="9"/>
      <c r="E28" s="7"/>
      <c r="F28" s="53"/>
      <c r="G28" s="7">
        <v>1</v>
      </c>
      <c r="H28" s="10">
        <v>1599</v>
      </c>
      <c r="I28" s="14">
        <v>12</v>
      </c>
      <c r="J28" s="12"/>
    </row>
    <row r="29" spans="1:10" x14ac:dyDescent="0.2">
      <c r="A29" s="286"/>
      <c r="B29" s="76" t="s">
        <v>112</v>
      </c>
      <c r="C29" s="8" t="s">
        <v>106</v>
      </c>
      <c r="D29" s="9"/>
      <c r="E29" s="7">
        <v>3</v>
      </c>
      <c r="F29" s="53">
        <v>60000</v>
      </c>
      <c r="G29" s="7">
        <v>3</v>
      </c>
      <c r="H29" s="10">
        <v>34004</v>
      </c>
      <c r="I29" s="14">
        <v>12</v>
      </c>
      <c r="J29" s="12"/>
    </row>
    <row r="30" spans="1:10" x14ac:dyDescent="0.2">
      <c r="A30" s="286"/>
      <c r="B30" s="18" t="s">
        <v>200</v>
      </c>
      <c r="C30" s="13" t="s">
        <v>106</v>
      </c>
      <c r="D30" s="13"/>
      <c r="E30" s="14"/>
      <c r="F30" s="60"/>
      <c r="G30" s="14">
        <v>18</v>
      </c>
      <c r="H30" s="54">
        <v>9576</v>
      </c>
      <c r="I30" s="14">
        <v>12</v>
      </c>
      <c r="J30" s="12"/>
    </row>
    <row r="31" spans="1:10" x14ac:dyDescent="0.2">
      <c r="A31" s="286"/>
      <c r="B31" s="6" t="s">
        <v>11</v>
      </c>
      <c r="C31" s="13" t="s">
        <v>188</v>
      </c>
      <c r="D31" s="13"/>
      <c r="E31" s="14"/>
      <c r="F31" s="54"/>
      <c r="G31" s="14">
        <v>0.16700000000000001</v>
      </c>
      <c r="H31" s="54">
        <v>13548</v>
      </c>
      <c r="I31" s="14">
        <v>12</v>
      </c>
    </row>
    <row r="32" spans="1:10" ht="25.5" x14ac:dyDescent="0.2">
      <c r="A32" s="286"/>
      <c r="B32" s="6" t="s">
        <v>12</v>
      </c>
      <c r="C32" s="13" t="s">
        <v>106</v>
      </c>
      <c r="D32" s="13"/>
      <c r="E32" s="14"/>
      <c r="F32" s="60"/>
      <c r="G32" s="14">
        <v>95</v>
      </c>
      <c r="H32" s="54">
        <v>54404</v>
      </c>
      <c r="I32" s="14">
        <v>12</v>
      </c>
    </row>
    <row r="33" spans="1:9" x14ac:dyDescent="0.2">
      <c r="A33" s="286"/>
      <c r="B33" s="6" t="s">
        <v>185</v>
      </c>
      <c r="C33" s="13"/>
      <c r="D33" s="13"/>
      <c r="E33" s="14"/>
      <c r="F33" s="14">
        <v>227000</v>
      </c>
      <c r="G33" s="14"/>
      <c r="H33" s="14">
        <v>11715</v>
      </c>
      <c r="I33" s="14">
        <v>12</v>
      </c>
    </row>
    <row r="34" spans="1:9" x14ac:dyDescent="0.2">
      <c r="A34" s="288" t="s">
        <v>71</v>
      </c>
      <c r="B34" s="289"/>
      <c r="C34" s="289"/>
      <c r="D34" s="289"/>
      <c r="E34" s="289"/>
      <c r="F34" s="289"/>
      <c r="G34" s="289"/>
      <c r="H34" s="289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5">
    <mergeCell ref="A1:H1"/>
    <mergeCell ref="A2:I9"/>
    <mergeCell ref="F12:F20"/>
    <mergeCell ref="C10:C11"/>
    <mergeCell ref="D10:D11"/>
    <mergeCell ref="E12:E20"/>
    <mergeCell ref="A34:H34"/>
    <mergeCell ref="A12:A20"/>
    <mergeCell ref="E10:F10"/>
    <mergeCell ref="G10:H10"/>
    <mergeCell ref="H12:H20"/>
    <mergeCell ref="A10:A11"/>
    <mergeCell ref="B10:B11"/>
    <mergeCell ref="G12:G20"/>
    <mergeCell ref="A26:A33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sqref="A1:H1"/>
    </sheetView>
  </sheetViews>
  <sheetFormatPr defaultRowHeight="12.75" x14ac:dyDescent="0.2"/>
  <cols>
    <col min="1" max="1" width="9.5703125" style="4" customWidth="1"/>
    <col min="2" max="2" width="55.28515625" style="15" customWidth="1"/>
    <col min="3" max="3" width="12.7109375" style="3" customWidth="1"/>
    <col min="4" max="4" width="16.42578125" style="3" customWidth="1"/>
    <col min="5" max="5" width="9.140625" style="3"/>
    <col min="6" max="6" width="16" style="3" customWidth="1"/>
    <col min="7" max="7" width="10.7109375" style="3" customWidth="1"/>
    <col min="8" max="8" width="17.855468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478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1"/>
      <c r="F12" s="281">
        <f>[5]свод!$CP$12</f>
        <v>2640425.4000000004</v>
      </c>
      <c r="G12" s="271"/>
      <c r="H12" s="281">
        <f>[5]свод!$CP$12</f>
        <v>2640425.4000000004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[5]свод!$CP$13</f>
        <v>359684.04</v>
      </c>
      <c r="G21" s="7"/>
      <c r="H21" s="10">
        <f>[5]свод!$CP$13</f>
        <v>359684.04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[5]свод!$CP$14</f>
        <v>303921.72000000003</v>
      </c>
      <c r="G22" s="7"/>
      <c r="H22" s="10">
        <f>[5]свод!$CP$14</f>
        <v>303921.72000000003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[5]свод!$CP$15</f>
        <v>0</v>
      </c>
      <c r="G23" s="7"/>
      <c r="H23" s="10">
        <f>[5]свод!$CP$15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[5]свод!$CP$16</f>
        <v>608805.84</v>
      </c>
      <c r="G24" s="7"/>
      <c r="H24" s="7">
        <f>[5]свод!$CP$16</f>
        <v>608805.84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[5]свод!$CP$17</f>
        <v>156135.48000000001</v>
      </c>
      <c r="G25" s="7"/>
      <c r="H25" s="7">
        <f>[5]свод!$CP$17</f>
        <v>156135.48000000001</v>
      </c>
      <c r="I25" s="14"/>
    </row>
    <row r="26" spans="1:10" ht="25.5" x14ac:dyDescent="0.2">
      <c r="A26" s="285">
        <v>7</v>
      </c>
      <c r="B26" s="8" t="s">
        <v>100</v>
      </c>
      <c r="C26" s="8"/>
      <c r="D26" s="8" t="s">
        <v>101</v>
      </c>
      <c r="E26" s="7"/>
      <c r="F26" s="53">
        <v>1416400</v>
      </c>
      <c r="G26" s="10"/>
      <c r="H26" s="10">
        <f>H27+H28+H29+H30+H31+H32+H33</f>
        <v>1166426</v>
      </c>
      <c r="I26" s="14"/>
      <c r="J26" s="12"/>
    </row>
    <row r="27" spans="1:10" x14ac:dyDescent="0.2">
      <c r="A27" s="286"/>
      <c r="B27" s="130" t="s">
        <v>170</v>
      </c>
      <c r="C27" s="8" t="s">
        <v>106</v>
      </c>
      <c r="D27" s="9"/>
      <c r="E27" s="7">
        <v>3</v>
      </c>
      <c r="F27" s="53">
        <v>1100000</v>
      </c>
      <c r="G27" s="7"/>
      <c r="H27" s="10">
        <v>604694</v>
      </c>
      <c r="I27" s="14">
        <v>36</v>
      </c>
      <c r="J27" s="12"/>
    </row>
    <row r="28" spans="1:10" x14ac:dyDescent="0.2">
      <c r="A28" s="286"/>
      <c r="B28" s="19" t="s">
        <v>543</v>
      </c>
      <c r="C28" s="8" t="s">
        <v>194</v>
      </c>
      <c r="D28" s="9"/>
      <c r="E28" s="7"/>
      <c r="F28" s="53"/>
      <c r="G28" s="7">
        <v>1.4999999999999999E-2</v>
      </c>
      <c r="H28" s="10">
        <v>2278</v>
      </c>
      <c r="I28" s="14">
        <v>12</v>
      </c>
      <c r="J28" s="12"/>
    </row>
    <row r="29" spans="1:10" x14ac:dyDescent="0.2">
      <c r="A29" s="286"/>
      <c r="B29" s="6" t="s">
        <v>110</v>
      </c>
      <c r="C29" s="13" t="s">
        <v>106</v>
      </c>
      <c r="D29" s="13"/>
      <c r="E29" s="14"/>
      <c r="F29" s="125"/>
      <c r="G29" s="7">
        <v>9</v>
      </c>
      <c r="H29" s="10">
        <v>16352</v>
      </c>
      <c r="I29" s="14">
        <v>12</v>
      </c>
      <c r="J29" s="12"/>
    </row>
    <row r="30" spans="1:10" x14ac:dyDescent="0.2">
      <c r="A30" s="286"/>
      <c r="B30" s="109" t="s">
        <v>200</v>
      </c>
      <c r="C30" s="116" t="s">
        <v>106</v>
      </c>
      <c r="D30" s="116"/>
      <c r="E30" s="145"/>
      <c r="F30" s="149"/>
      <c r="G30" s="107">
        <v>81</v>
      </c>
      <c r="H30" s="112">
        <v>43092</v>
      </c>
      <c r="I30" s="145">
        <v>12</v>
      </c>
    </row>
    <row r="31" spans="1:10" x14ac:dyDescent="0.2">
      <c r="A31" s="286"/>
      <c r="B31" s="19" t="s">
        <v>11</v>
      </c>
      <c r="C31" s="8" t="s">
        <v>188</v>
      </c>
      <c r="D31" s="9"/>
      <c r="E31" s="7"/>
      <c r="F31" s="53"/>
      <c r="G31" s="7">
        <v>0.02</v>
      </c>
      <c r="H31" s="10">
        <v>2141</v>
      </c>
      <c r="I31" s="14">
        <v>12</v>
      </c>
    </row>
    <row r="32" spans="1:10" ht="25.5" x14ac:dyDescent="0.2">
      <c r="A32" s="286"/>
      <c r="B32" s="19" t="s">
        <v>493</v>
      </c>
      <c r="C32" s="8" t="s">
        <v>106</v>
      </c>
      <c r="D32" s="9"/>
      <c r="E32" s="7"/>
      <c r="F32" s="53"/>
      <c r="G32" s="7">
        <v>652</v>
      </c>
      <c r="H32" s="10">
        <v>382531</v>
      </c>
      <c r="I32" s="14">
        <v>12</v>
      </c>
    </row>
    <row r="33" spans="1:9" x14ac:dyDescent="0.2">
      <c r="A33" s="292"/>
      <c r="B33" s="6" t="s">
        <v>185</v>
      </c>
      <c r="C33" s="13"/>
      <c r="D33" s="13"/>
      <c r="E33" s="14"/>
      <c r="F33" s="14">
        <v>316400</v>
      </c>
      <c r="G33" s="14"/>
      <c r="H33" s="14">
        <v>115338</v>
      </c>
      <c r="I33" s="14">
        <v>12</v>
      </c>
    </row>
    <row r="34" spans="1:9" x14ac:dyDescent="0.2">
      <c r="A34" s="41"/>
      <c r="B34" s="128"/>
      <c r="C34" s="43"/>
      <c r="D34" s="42"/>
      <c r="E34" s="41"/>
      <c r="F34" s="129"/>
      <c r="G34" s="41"/>
      <c r="H34" s="81"/>
      <c r="I34" s="45"/>
    </row>
    <row r="35" spans="1:9" x14ac:dyDescent="0.2">
      <c r="A35" s="41"/>
      <c r="B35" s="128"/>
      <c r="C35" s="43"/>
      <c r="D35" s="42"/>
      <c r="E35" s="41"/>
      <c r="F35" s="129"/>
      <c r="G35" s="41"/>
      <c r="H35" s="81"/>
      <c r="I35" s="45"/>
    </row>
    <row r="36" spans="1:9" x14ac:dyDescent="0.2">
      <c r="A36" s="288" t="s">
        <v>71</v>
      </c>
      <c r="B36" s="289"/>
      <c r="C36" s="289"/>
      <c r="D36" s="289"/>
      <c r="E36" s="289"/>
      <c r="F36" s="289"/>
      <c r="G36" s="289"/>
      <c r="H36" s="289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  <row r="47" spans="1:9" x14ac:dyDescent="0.2">
      <c r="I47" s="45"/>
    </row>
    <row r="48" spans="1:9" x14ac:dyDescent="0.2">
      <c r="I48" s="45"/>
    </row>
  </sheetData>
  <mergeCells count="15">
    <mergeCell ref="A36:H36"/>
    <mergeCell ref="A12:A20"/>
    <mergeCell ref="C10:C11"/>
    <mergeCell ref="D10:D11"/>
    <mergeCell ref="H12:H20"/>
    <mergeCell ref="E12:E20"/>
    <mergeCell ref="F12:F20"/>
    <mergeCell ref="G12:G20"/>
    <mergeCell ref="A26:A33"/>
    <mergeCell ref="A1:H1"/>
    <mergeCell ref="E10:F10"/>
    <mergeCell ref="G10:H10"/>
    <mergeCell ref="A10:A11"/>
    <mergeCell ref="B10:B11"/>
    <mergeCell ref="A2:I9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H1"/>
    </sheetView>
  </sheetViews>
  <sheetFormatPr defaultRowHeight="12.75" x14ac:dyDescent="0.2"/>
  <cols>
    <col min="1" max="1" width="10.140625" style="4" customWidth="1"/>
    <col min="2" max="2" width="59" style="15" customWidth="1"/>
    <col min="3" max="3" width="12.7109375" style="3" customWidth="1"/>
    <col min="4" max="4" width="16.42578125" style="3" customWidth="1"/>
    <col min="5" max="5" width="9.140625" style="3"/>
    <col min="6" max="6" width="17.140625" style="3" customWidth="1"/>
    <col min="7" max="7" width="10.7109375" style="3" customWidth="1"/>
    <col min="8" max="8" width="16.71093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477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1"/>
      <c r="F12" s="281">
        <v>60660</v>
      </c>
      <c r="G12" s="271"/>
      <c r="H12" s="281">
        <v>60660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[5]свод!$CO$13</f>
        <v>81506.16</v>
      </c>
      <c r="G21" s="7"/>
      <c r="H21" s="10">
        <f>[5]свод!$CO$13</f>
        <v>81506.16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[5]свод!$CO$14</f>
        <v>222.24</v>
      </c>
      <c r="G22" s="7"/>
      <c r="H22" s="10">
        <f>[5]свод!$CO$14</f>
        <v>222.24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[5]свод!$CO$15</f>
        <v>0</v>
      </c>
      <c r="G23" s="7"/>
      <c r="H23" s="10">
        <f>[5]свод!$CO$15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[5]свод!$CO$16</f>
        <v>91615.56</v>
      </c>
      <c r="G24" s="7"/>
      <c r="H24" s="10">
        <f>[5]свод!$CO$16</f>
        <v>91615.56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0</f>
        <v>0</v>
      </c>
      <c r="G25" s="7"/>
      <c r="H25" s="10">
        <f>0</f>
        <v>0</v>
      </c>
      <c r="I25" s="14"/>
    </row>
    <row r="26" spans="1:10" ht="25.5" x14ac:dyDescent="0.2">
      <c r="A26" s="285">
        <v>7</v>
      </c>
      <c r="B26" s="32" t="s">
        <v>186</v>
      </c>
      <c r="C26" s="8"/>
      <c r="D26" s="8" t="s">
        <v>101</v>
      </c>
      <c r="E26" s="7"/>
      <c r="F26" s="20">
        <v>600000</v>
      </c>
      <c r="G26" s="10"/>
      <c r="H26" s="10">
        <f>H28+H29+H30</f>
        <v>95826</v>
      </c>
      <c r="I26" s="14"/>
      <c r="J26" s="12"/>
    </row>
    <row r="27" spans="1:10" x14ac:dyDescent="0.2">
      <c r="A27" s="286"/>
      <c r="B27" s="109" t="s">
        <v>169</v>
      </c>
      <c r="C27" s="116" t="s">
        <v>106</v>
      </c>
      <c r="D27" s="116"/>
      <c r="E27" s="145">
        <v>1</v>
      </c>
      <c r="F27" s="149">
        <v>600000</v>
      </c>
      <c r="G27" s="112"/>
      <c r="H27" s="112"/>
      <c r="I27" s="145"/>
      <c r="J27" s="12"/>
    </row>
    <row r="28" spans="1:10" x14ac:dyDescent="0.2">
      <c r="A28" s="286"/>
      <c r="B28" s="108" t="s">
        <v>200</v>
      </c>
      <c r="C28" s="8" t="s">
        <v>106</v>
      </c>
      <c r="D28" s="8"/>
      <c r="E28" s="7"/>
      <c r="F28" s="20"/>
      <c r="G28" s="10">
        <v>21</v>
      </c>
      <c r="H28" s="10">
        <v>11172</v>
      </c>
      <c r="I28" s="14">
        <v>12</v>
      </c>
      <c r="J28" s="12"/>
    </row>
    <row r="29" spans="1:10" ht="25.5" x14ac:dyDescent="0.2">
      <c r="A29" s="286"/>
      <c r="B29" s="6" t="s">
        <v>12</v>
      </c>
      <c r="C29" s="13" t="s">
        <v>106</v>
      </c>
      <c r="D29" s="13"/>
      <c r="E29" s="14"/>
      <c r="F29" s="14"/>
      <c r="G29" s="14">
        <v>33</v>
      </c>
      <c r="H29" s="14">
        <v>17165</v>
      </c>
      <c r="I29" s="14">
        <v>12</v>
      </c>
      <c r="J29" s="12"/>
    </row>
    <row r="30" spans="1:10" x14ac:dyDescent="0.2">
      <c r="A30" s="286"/>
      <c r="B30" s="6" t="s">
        <v>185</v>
      </c>
      <c r="C30" s="13"/>
      <c r="D30" s="13"/>
      <c r="E30" s="14"/>
      <c r="F30" s="14"/>
      <c r="G30" s="14"/>
      <c r="H30" s="14">
        <v>67489</v>
      </c>
      <c r="I30" s="14">
        <v>12</v>
      </c>
      <c r="J30" s="12"/>
    </row>
    <row r="31" spans="1:10" x14ac:dyDescent="0.2">
      <c r="A31" s="41"/>
      <c r="B31" s="79"/>
      <c r="C31" s="43"/>
      <c r="D31" s="43"/>
      <c r="E31" s="41"/>
      <c r="F31" s="80"/>
      <c r="G31" s="81"/>
      <c r="H31" s="81"/>
      <c r="I31" s="45"/>
      <c r="J31" s="12"/>
    </row>
    <row r="32" spans="1:10" x14ac:dyDescent="0.2">
      <c r="A32" s="288" t="s">
        <v>71</v>
      </c>
      <c r="B32" s="289"/>
      <c r="C32" s="289"/>
      <c r="D32" s="289"/>
      <c r="E32" s="289"/>
      <c r="F32" s="289"/>
      <c r="G32" s="289"/>
      <c r="H32" s="289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  <row r="42" spans="9:9" x14ac:dyDescent="0.2">
      <c r="I42" s="45"/>
    </row>
    <row r="43" spans="9:9" x14ac:dyDescent="0.2">
      <c r="I43" s="45"/>
    </row>
    <row r="44" spans="9:9" x14ac:dyDescent="0.2">
      <c r="I44" s="45"/>
    </row>
    <row r="45" spans="9:9" x14ac:dyDescent="0.2">
      <c r="I45" s="45"/>
    </row>
    <row r="46" spans="9:9" x14ac:dyDescent="0.2">
      <c r="I46" s="45"/>
    </row>
  </sheetData>
  <mergeCells count="15">
    <mergeCell ref="A1:H1"/>
    <mergeCell ref="A2:I9"/>
    <mergeCell ref="A32:H32"/>
    <mergeCell ref="A12:A20"/>
    <mergeCell ref="E10:F10"/>
    <mergeCell ref="G10:H10"/>
    <mergeCell ref="H12:H20"/>
    <mergeCell ref="A10:A11"/>
    <mergeCell ref="B10:B11"/>
    <mergeCell ref="G12:G20"/>
    <mergeCell ref="A26:A30"/>
    <mergeCell ref="F12:F20"/>
    <mergeCell ref="C10:C11"/>
    <mergeCell ref="D10:D11"/>
    <mergeCell ref="E12:E20"/>
  </mergeCells>
  <phoneticPr fontId="21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H1"/>
    </sheetView>
  </sheetViews>
  <sheetFormatPr defaultRowHeight="12.75" x14ac:dyDescent="0.2"/>
  <cols>
    <col min="1" max="1" width="9" style="4" customWidth="1"/>
    <col min="2" max="2" width="49.7109375" style="15" customWidth="1"/>
    <col min="3" max="3" width="12.7109375" style="3" customWidth="1"/>
    <col min="4" max="4" width="18.140625" style="3" customWidth="1"/>
    <col min="5" max="5" width="9.140625" style="4"/>
    <col min="6" max="6" width="17" style="4" customWidth="1"/>
    <col min="7" max="7" width="10.7109375" style="4" customWidth="1"/>
    <col min="8" max="8" width="16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78" t="s">
        <v>476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8.25" x14ac:dyDescent="0.2">
      <c r="A12" s="271">
        <v>1</v>
      </c>
      <c r="B12" s="8" t="s">
        <v>80</v>
      </c>
      <c r="C12" s="8"/>
      <c r="D12" s="9"/>
      <c r="E12" s="277"/>
      <c r="F12" s="281">
        <f>[5]свод!$CJ$12</f>
        <v>594985.67999999993</v>
      </c>
      <c r="G12" s="271"/>
      <c r="H12" s="281">
        <f>[5]свод!$CJ$12</f>
        <v>594985.67999999993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7"/>
      <c r="F13" s="271"/>
      <c r="G13" s="271"/>
      <c r="H13" s="271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7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7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7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7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7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7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7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14"/>
      <c r="F21" s="10">
        <f>[5]свод!$CJ$13</f>
        <v>81049.440000000002</v>
      </c>
      <c r="G21" s="7"/>
      <c r="H21" s="10">
        <f>[5]свод!$CJ$13</f>
        <v>81049.440000000002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14"/>
      <c r="F22" s="10">
        <f>[5]свод!$CJ$14</f>
        <v>68483.759999999995</v>
      </c>
      <c r="G22" s="7"/>
      <c r="H22" s="10">
        <f>[5]свод!$CJ$14</f>
        <v>68483.759999999995</v>
      </c>
      <c r="I22" s="14"/>
    </row>
    <row r="23" spans="1:10" ht="36" customHeight="1" x14ac:dyDescent="0.2">
      <c r="A23" s="7">
        <v>4</v>
      </c>
      <c r="B23" s="8" t="s">
        <v>97</v>
      </c>
      <c r="C23" s="8"/>
      <c r="D23" s="9" t="s">
        <v>90</v>
      </c>
      <c r="E23" s="14"/>
      <c r="F23" s="10">
        <f>[5]свод!$CJ$15</f>
        <v>0</v>
      </c>
      <c r="G23" s="7"/>
      <c r="H23" s="10">
        <f>[5]свод!$CJ$15</f>
        <v>0</v>
      </c>
      <c r="I23" s="14"/>
    </row>
    <row r="24" spans="1:10" ht="21" customHeight="1" x14ac:dyDescent="0.2">
      <c r="A24" s="7">
        <v>5</v>
      </c>
      <c r="B24" s="8" t="s">
        <v>98</v>
      </c>
      <c r="C24" s="8"/>
      <c r="D24" s="9" t="s">
        <v>90</v>
      </c>
      <c r="E24" s="14"/>
      <c r="F24" s="10">
        <f>[5]свод!$CJ$16</f>
        <v>114605.75999999999</v>
      </c>
      <c r="G24" s="7"/>
      <c r="H24" s="10">
        <f>[5]свод!$CJ$16</f>
        <v>114605.75999999999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14"/>
      <c r="F25" s="10">
        <v>0</v>
      </c>
      <c r="G25" s="7"/>
      <c r="H25" s="10">
        <v>0</v>
      </c>
      <c r="I25" s="14"/>
    </row>
    <row r="26" spans="1:10" ht="25.5" x14ac:dyDescent="0.2">
      <c r="A26" s="285">
        <v>7</v>
      </c>
      <c r="B26" s="32" t="s">
        <v>186</v>
      </c>
      <c r="C26" s="8"/>
      <c r="D26" s="8" t="s">
        <v>101</v>
      </c>
      <c r="E26" s="14"/>
      <c r="F26" s="20">
        <v>319000</v>
      </c>
      <c r="G26" s="10"/>
      <c r="H26" s="10">
        <f>H27+H28+H29+H30</f>
        <v>20974</v>
      </c>
      <c r="I26" s="14"/>
      <c r="J26" s="12"/>
    </row>
    <row r="27" spans="1:10" x14ac:dyDescent="0.2">
      <c r="A27" s="286"/>
      <c r="B27" s="108" t="s">
        <v>488</v>
      </c>
      <c r="C27" s="8" t="s">
        <v>106</v>
      </c>
      <c r="D27" s="8"/>
      <c r="E27" s="14"/>
      <c r="F27" s="10"/>
      <c r="G27" s="82">
        <v>1</v>
      </c>
      <c r="H27" s="10">
        <v>11245</v>
      </c>
      <c r="I27" s="14"/>
      <c r="J27" s="12"/>
    </row>
    <row r="28" spans="1:10" x14ac:dyDescent="0.2">
      <c r="A28" s="286"/>
      <c r="B28" s="108" t="s">
        <v>110</v>
      </c>
      <c r="C28" s="8" t="s">
        <v>106</v>
      </c>
      <c r="D28" s="8"/>
      <c r="E28" s="14"/>
      <c r="F28" s="20"/>
      <c r="G28" s="10">
        <v>1</v>
      </c>
      <c r="H28" s="10">
        <v>1599</v>
      </c>
      <c r="I28" s="14"/>
      <c r="J28" s="12"/>
    </row>
    <row r="29" spans="1:10" x14ac:dyDescent="0.2">
      <c r="A29" s="286"/>
      <c r="B29" s="6" t="s">
        <v>200</v>
      </c>
      <c r="C29" s="13" t="s">
        <v>106</v>
      </c>
      <c r="D29" s="13"/>
      <c r="E29" s="14"/>
      <c r="F29" s="14"/>
      <c r="G29" s="14">
        <v>7</v>
      </c>
      <c r="H29" s="14">
        <v>3724</v>
      </c>
      <c r="I29" s="14"/>
      <c r="J29" s="12"/>
    </row>
    <row r="30" spans="1:10" ht="25.5" x14ac:dyDescent="0.2">
      <c r="A30" s="286"/>
      <c r="B30" s="6" t="s">
        <v>12</v>
      </c>
      <c r="C30" s="13" t="s">
        <v>106</v>
      </c>
      <c r="D30" s="13"/>
      <c r="E30" s="14"/>
      <c r="F30" s="14"/>
      <c r="G30" s="14">
        <v>13</v>
      </c>
      <c r="H30" s="14">
        <v>4406</v>
      </c>
      <c r="I30" s="14"/>
      <c r="J30" s="12"/>
    </row>
    <row r="31" spans="1:10" x14ac:dyDescent="0.2">
      <c r="A31" s="286"/>
      <c r="B31" s="6" t="s">
        <v>185</v>
      </c>
      <c r="C31" s="13"/>
      <c r="D31" s="13"/>
      <c r="E31" s="14"/>
      <c r="F31" s="20">
        <v>319000</v>
      </c>
      <c r="G31" s="14"/>
      <c r="H31" s="14"/>
      <c r="I31" s="14"/>
      <c r="J31" s="12"/>
    </row>
    <row r="32" spans="1:10" x14ac:dyDescent="0.2">
      <c r="A32" s="41"/>
      <c r="B32" s="79"/>
      <c r="C32" s="43"/>
      <c r="D32" s="43"/>
      <c r="E32" s="45"/>
      <c r="F32" s="80"/>
      <c r="G32" s="81"/>
      <c r="H32" s="81"/>
      <c r="I32" s="45"/>
      <c r="J32" s="12"/>
    </row>
    <row r="33" spans="1:9" x14ac:dyDescent="0.2">
      <c r="A33" s="288" t="s">
        <v>71</v>
      </c>
      <c r="B33" s="289"/>
      <c r="C33" s="289"/>
      <c r="D33" s="289"/>
      <c r="E33" s="289"/>
      <c r="F33" s="289"/>
      <c r="G33" s="289"/>
      <c r="H33" s="289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  <row r="47" spans="1:9" x14ac:dyDescent="0.2">
      <c r="I47" s="45"/>
    </row>
  </sheetData>
  <mergeCells count="15">
    <mergeCell ref="A1:H1"/>
    <mergeCell ref="A2:I9"/>
    <mergeCell ref="A33:H33"/>
    <mergeCell ref="A12:A20"/>
    <mergeCell ref="A10:A11"/>
    <mergeCell ref="B10:B11"/>
    <mergeCell ref="E12:E20"/>
    <mergeCell ref="C10:C11"/>
    <mergeCell ref="D10:D11"/>
    <mergeCell ref="E10:F10"/>
    <mergeCell ref="A26:A31"/>
    <mergeCell ref="G10:H10"/>
    <mergeCell ref="H12:H20"/>
    <mergeCell ref="F12:F20"/>
    <mergeCell ref="G12:G20"/>
  </mergeCells>
  <phoneticPr fontId="21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H1"/>
    </sheetView>
  </sheetViews>
  <sheetFormatPr defaultRowHeight="12.75" x14ac:dyDescent="0.2"/>
  <cols>
    <col min="1" max="1" width="8.5703125" style="4" customWidth="1"/>
    <col min="2" max="2" width="50.5703125" style="15" customWidth="1"/>
    <col min="3" max="3" width="12.7109375" style="3" customWidth="1"/>
    <col min="4" max="4" width="17.28515625" style="3" customWidth="1"/>
    <col min="5" max="5" width="9.140625" style="3"/>
    <col min="6" max="6" width="14.42578125" style="3" customWidth="1"/>
    <col min="7" max="7" width="10.7109375" style="3" customWidth="1"/>
    <col min="8" max="8" width="14.71093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475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71">
        <v>1</v>
      </c>
      <c r="B12" s="8" t="s">
        <v>80</v>
      </c>
      <c r="C12" s="8"/>
      <c r="D12" s="9"/>
      <c r="E12" s="271"/>
      <c r="F12" s="281">
        <f>[5]свод!$CM$12</f>
        <v>688486.08</v>
      </c>
      <c r="G12" s="271"/>
      <c r="H12" s="281">
        <f>[5]свод!$CM$12</f>
        <v>688486.08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[5]свод!$CM$13</f>
        <v>93786.240000000005</v>
      </c>
      <c r="G21" s="7"/>
      <c r="H21" s="10">
        <f>[5]свод!$CM$13</f>
        <v>93786.240000000005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[5]свод!$CM$14</f>
        <v>79245.48</v>
      </c>
      <c r="G22" s="7"/>
      <c r="H22" s="10">
        <f>[5]свод!$CM$14</f>
        <v>79245.48</v>
      </c>
      <c r="I22" s="14"/>
    </row>
    <row r="23" spans="1:10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[5]свод!$CM$15</f>
        <v>0</v>
      </c>
      <c r="G23" s="7"/>
      <c r="H23" s="10">
        <f>[5]свод!$CM$15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[5]свод!$CM$16</f>
        <v>140732.04</v>
      </c>
      <c r="G24" s="7"/>
      <c r="H24" s="7">
        <f>[5]свод!$CM$16</f>
        <v>140732.04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[5]свод!$CM$17</f>
        <v>40712.639999999999</v>
      </c>
      <c r="G25" s="7"/>
      <c r="H25" s="7">
        <f>[5]свод!$CM$17</f>
        <v>40712.639999999999</v>
      </c>
      <c r="I25" s="14"/>
    </row>
    <row r="26" spans="1:10" ht="25.5" x14ac:dyDescent="0.2">
      <c r="A26" s="285">
        <v>7</v>
      </c>
      <c r="B26" s="8" t="s">
        <v>100</v>
      </c>
      <c r="C26" s="8"/>
      <c r="D26" s="8" t="s">
        <v>101</v>
      </c>
      <c r="E26" s="7"/>
      <c r="F26" s="102">
        <f>F29+F28+F27</f>
        <v>369000</v>
      </c>
      <c r="G26" s="10"/>
      <c r="H26" s="10">
        <f>H27+H29+H30+H31+H32</f>
        <v>325585</v>
      </c>
      <c r="I26" s="14"/>
      <c r="J26" s="12"/>
    </row>
    <row r="27" spans="1:10" x14ac:dyDescent="0.2">
      <c r="A27" s="286"/>
      <c r="B27" s="17" t="s">
        <v>102</v>
      </c>
      <c r="C27" s="8" t="s">
        <v>188</v>
      </c>
      <c r="D27" s="9"/>
      <c r="E27" s="7">
        <v>0.21</v>
      </c>
      <c r="F27" s="53">
        <v>84000</v>
      </c>
      <c r="G27" s="7">
        <v>0.71</v>
      </c>
      <c r="H27" s="10">
        <v>248500</v>
      </c>
      <c r="I27" s="14">
        <v>24</v>
      </c>
      <c r="J27" s="12"/>
    </row>
    <row r="28" spans="1:10" x14ac:dyDescent="0.2">
      <c r="A28" s="286"/>
      <c r="B28" s="17" t="s">
        <v>168</v>
      </c>
      <c r="C28" s="8" t="s">
        <v>106</v>
      </c>
      <c r="D28" s="9"/>
      <c r="E28" s="7">
        <v>1</v>
      </c>
      <c r="F28" s="53">
        <v>265000</v>
      </c>
      <c r="G28" s="7"/>
      <c r="H28" s="10"/>
      <c r="I28" s="14" t="s">
        <v>159</v>
      </c>
      <c r="J28" s="12"/>
    </row>
    <row r="29" spans="1:10" x14ac:dyDescent="0.2">
      <c r="A29" s="286"/>
      <c r="B29" s="172" t="s">
        <v>200</v>
      </c>
      <c r="C29" s="110" t="s">
        <v>106</v>
      </c>
      <c r="D29" s="111"/>
      <c r="E29" s="107">
        <v>20</v>
      </c>
      <c r="F29" s="169">
        <v>20000</v>
      </c>
      <c r="G29" s="107">
        <v>14</v>
      </c>
      <c r="H29" s="112">
        <v>7448</v>
      </c>
      <c r="I29" s="145">
        <v>12</v>
      </c>
      <c r="J29" s="12"/>
    </row>
    <row r="30" spans="1:10" x14ac:dyDescent="0.2">
      <c r="A30" s="286"/>
      <c r="B30" s="6" t="s">
        <v>110</v>
      </c>
      <c r="C30" s="13" t="s">
        <v>106</v>
      </c>
      <c r="D30" s="13"/>
      <c r="E30" s="14"/>
      <c r="F30" s="14"/>
      <c r="G30" s="14">
        <v>2</v>
      </c>
      <c r="H30" s="14">
        <v>6951</v>
      </c>
      <c r="I30" s="14">
        <v>12</v>
      </c>
      <c r="J30" s="12"/>
    </row>
    <row r="31" spans="1:10" ht="25.5" x14ac:dyDescent="0.2">
      <c r="A31" s="286"/>
      <c r="B31" s="6" t="s">
        <v>492</v>
      </c>
      <c r="C31" s="13" t="s">
        <v>106</v>
      </c>
      <c r="D31" s="13"/>
      <c r="E31" s="14"/>
      <c r="F31" s="14"/>
      <c r="G31" s="14">
        <v>41</v>
      </c>
      <c r="H31" s="14">
        <v>15380</v>
      </c>
      <c r="I31" s="14">
        <v>12</v>
      </c>
      <c r="J31" s="12"/>
    </row>
    <row r="32" spans="1:10" x14ac:dyDescent="0.2">
      <c r="A32" s="286"/>
      <c r="B32" s="6" t="s">
        <v>185</v>
      </c>
      <c r="C32" s="13"/>
      <c r="D32" s="13"/>
      <c r="E32" s="14"/>
      <c r="F32" s="14"/>
      <c r="G32" s="14"/>
      <c r="H32" s="14">
        <v>47306</v>
      </c>
      <c r="I32" s="14">
        <v>12</v>
      </c>
      <c r="J32" s="12"/>
    </row>
    <row r="33" spans="1:9" x14ac:dyDescent="0.2">
      <c r="A33" s="288" t="s">
        <v>71</v>
      </c>
      <c r="B33" s="289"/>
      <c r="C33" s="289"/>
      <c r="D33" s="289"/>
      <c r="E33" s="289"/>
      <c r="F33" s="289"/>
      <c r="G33" s="289"/>
      <c r="H33" s="289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5">
    <mergeCell ref="A33:H33"/>
    <mergeCell ref="A12:A20"/>
    <mergeCell ref="C10:C11"/>
    <mergeCell ref="D10:D11"/>
    <mergeCell ref="H12:H20"/>
    <mergeCell ref="E12:E20"/>
    <mergeCell ref="F12:F20"/>
    <mergeCell ref="G12:G20"/>
    <mergeCell ref="A26:A32"/>
    <mergeCell ref="A1:H1"/>
    <mergeCell ref="E10:F10"/>
    <mergeCell ref="G10:H10"/>
    <mergeCell ref="A10:A11"/>
    <mergeCell ref="B10:B11"/>
    <mergeCell ref="A2:I9"/>
  </mergeCells>
  <phoneticPr fontId="21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H1"/>
    </sheetView>
  </sheetViews>
  <sheetFormatPr defaultRowHeight="12.75" x14ac:dyDescent="0.2"/>
  <cols>
    <col min="1" max="1" width="10" style="4" customWidth="1"/>
    <col min="2" max="2" width="52.5703125" style="15" customWidth="1"/>
    <col min="3" max="3" width="11.28515625" style="3" customWidth="1"/>
    <col min="4" max="4" width="16.42578125" style="3" customWidth="1"/>
    <col min="5" max="5" width="9.140625" style="3"/>
    <col min="6" max="6" width="15.28515625" style="3" customWidth="1"/>
    <col min="7" max="7" width="10.7109375" style="3" customWidth="1"/>
    <col min="8" max="8" width="15.285156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474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71">
        <v>1</v>
      </c>
      <c r="B12" s="8" t="s">
        <v>80</v>
      </c>
      <c r="C12" s="8"/>
      <c r="D12" s="9"/>
      <c r="E12" s="271"/>
      <c r="F12" s="281">
        <f>[5]свод!$CL$12</f>
        <v>4108758.96</v>
      </c>
      <c r="G12" s="271"/>
      <c r="H12" s="281">
        <f>[5]свод!$CL$12</f>
        <v>4108758.96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[5]свод!$CL$13</f>
        <v>559695.96</v>
      </c>
      <c r="G21" s="7"/>
      <c r="H21" s="10">
        <f>[5]свод!$CL$13</f>
        <v>559695.96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[5]свод!$CL$14</f>
        <v>448441.80000000005</v>
      </c>
      <c r="G22" s="7"/>
      <c r="H22" s="10">
        <f>[5]свод!$CL$14</f>
        <v>448441.80000000005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[5]свод!$CL$15</f>
        <v>0</v>
      </c>
      <c r="G23" s="7"/>
      <c r="H23" s="10">
        <f>[5]свод!$CL$15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[5]свод!$CL$16</f>
        <v>892530.48</v>
      </c>
      <c r="G24" s="7"/>
      <c r="H24" s="10">
        <f>[5]свод!$CL$16</f>
        <v>892530.48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[5]свод!$CL$17</f>
        <v>242963.03999999998</v>
      </c>
      <c r="G25" s="7"/>
      <c r="H25" s="10">
        <f>[5]свод!$CL$17</f>
        <v>242963.03999999998</v>
      </c>
      <c r="I25" s="14"/>
    </row>
    <row r="26" spans="1:10" ht="25.5" x14ac:dyDescent="0.2">
      <c r="A26" s="285">
        <v>7</v>
      </c>
      <c r="B26" s="8" t="s">
        <v>100</v>
      </c>
      <c r="C26" s="8"/>
      <c r="D26" s="8" t="s">
        <v>101</v>
      </c>
      <c r="E26" s="7"/>
      <c r="F26" s="99">
        <v>2204000</v>
      </c>
      <c r="G26" s="10"/>
      <c r="H26" s="10">
        <f>H27+H28+H31+H32+H34+H35+H36+H37+H38</f>
        <v>1924359</v>
      </c>
      <c r="I26" s="14"/>
      <c r="J26" s="12"/>
    </row>
    <row r="27" spans="1:10" x14ac:dyDescent="0.2">
      <c r="A27" s="286"/>
      <c r="B27" s="23" t="s">
        <v>102</v>
      </c>
      <c r="C27" s="8" t="s">
        <v>188</v>
      </c>
      <c r="D27" s="9"/>
      <c r="E27" s="7">
        <v>0.28000000000000003</v>
      </c>
      <c r="F27" s="53">
        <v>112000</v>
      </c>
      <c r="G27" s="7">
        <v>1.48</v>
      </c>
      <c r="H27" s="10">
        <v>518000</v>
      </c>
      <c r="I27" s="14">
        <v>24</v>
      </c>
    </row>
    <row r="28" spans="1:10" x14ac:dyDescent="0.2">
      <c r="A28" s="286"/>
      <c r="B28" s="23" t="s">
        <v>166</v>
      </c>
      <c r="C28" s="8" t="s">
        <v>106</v>
      </c>
      <c r="D28" s="9"/>
      <c r="E28" s="7">
        <v>4</v>
      </c>
      <c r="F28" s="53">
        <v>1600000</v>
      </c>
      <c r="G28" s="7">
        <v>4</v>
      </c>
      <c r="H28" s="10">
        <v>935606</v>
      </c>
      <c r="I28" s="14">
        <v>36</v>
      </c>
    </row>
    <row r="29" spans="1:10" x14ac:dyDescent="0.2">
      <c r="A29" s="286"/>
      <c r="B29" s="23" t="s">
        <v>167</v>
      </c>
      <c r="C29" s="8" t="s">
        <v>107</v>
      </c>
      <c r="D29" s="9"/>
      <c r="E29" s="7">
        <v>96</v>
      </c>
      <c r="F29" s="53">
        <v>72000</v>
      </c>
      <c r="G29" s="7"/>
      <c r="H29" s="10"/>
      <c r="I29" s="14"/>
    </row>
    <row r="30" spans="1:10" x14ac:dyDescent="0.2">
      <c r="A30" s="286"/>
      <c r="B30" s="22" t="s">
        <v>111</v>
      </c>
      <c r="C30" s="8" t="s">
        <v>106</v>
      </c>
      <c r="D30" s="9"/>
      <c r="E30" s="7">
        <v>4</v>
      </c>
      <c r="F30" s="53">
        <v>12000</v>
      </c>
      <c r="G30" s="7"/>
      <c r="H30" s="10"/>
      <c r="I30" s="14"/>
    </row>
    <row r="31" spans="1:10" ht="33.75" customHeight="1" x14ac:dyDescent="0.2">
      <c r="A31" s="286"/>
      <c r="B31" s="22" t="s">
        <v>183</v>
      </c>
      <c r="C31" s="8" t="s">
        <v>106</v>
      </c>
      <c r="D31" s="9"/>
      <c r="E31" s="7"/>
      <c r="F31" s="53"/>
      <c r="G31" s="7">
        <v>22</v>
      </c>
      <c r="H31" s="10">
        <v>39103</v>
      </c>
      <c r="I31" s="14">
        <v>12</v>
      </c>
    </row>
    <row r="32" spans="1:10" x14ac:dyDescent="0.2">
      <c r="A32" s="286"/>
      <c r="B32" s="22" t="s">
        <v>184</v>
      </c>
      <c r="C32" s="13" t="s">
        <v>106</v>
      </c>
      <c r="D32" s="13"/>
      <c r="E32" s="14">
        <v>60</v>
      </c>
      <c r="F32" s="60">
        <v>60000</v>
      </c>
      <c r="G32" s="14">
        <v>108</v>
      </c>
      <c r="H32" s="54">
        <v>57456</v>
      </c>
      <c r="I32" s="14">
        <v>12</v>
      </c>
    </row>
    <row r="33" spans="1:9" x14ac:dyDescent="0.2">
      <c r="A33" s="286"/>
      <c r="B33" s="22" t="s">
        <v>185</v>
      </c>
      <c r="C33" s="13"/>
      <c r="D33" s="13"/>
      <c r="E33" s="14"/>
      <c r="F33" s="60">
        <v>193000</v>
      </c>
      <c r="G33" s="14"/>
      <c r="H33" s="54"/>
      <c r="I33" s="14"/>
    </row>
    <row r="34" spans="1:9" x14ac:dyDescent="0.2">
      <c r="A34" s="286"/>
      <c r="B34" s="6" t="s">
        <v>543</v>
      </c>
      <c r="C34" s="13" t="s">
        <v>194</v>
      </c>
      <c r="D34" s="13"/>
      <c r="E34" s="14"/>
      <c r="F34" s="14"/>
      <c r="G34" s="14">
        <v>0.03</v>
      </c>
      <c r="H34" s="14">
        <v>4374</v>
      </c>
      <c r="I34" s="14">
        <v>12</v>
      </c>
    </row>
    <row r="35" spans="1:9" x14ac:dyDescent="0.2">
      <c r="A35" s="286"/>
      <c r="B35" s="6" t="s">
        <v>490</v>
      </c>
      <c r="C35" s="13" t="s">
        <v>106</v>
      </c>
      <c r="D35" s="13"/>
      <c r="E35" s="14"/>
      <c r="F35" s="14"/>
      <c r="G35" s="14">
        <v>11</v>
      </c>
      <c r="H35" s="14">
        <v>8074</v>
      </c>
      <c r="I35" s="14">
        <v>12</v>
      </c>
    </row>
    <row r="36" spans="1:9" x14ac:dyDescent="0.2">
      <c r="A36" s="286"/>
      <c r="B36" s="6" t="s">
        <v>11</v>
      </c>
      <c r="C36" s="13" t="s">
        <v>188</v>
      </c>
      <c r="D36" s="13"/>
      <c r="E36" s="14"/>
      <c r="F36" s="14"/>
      <c r="G36" s="14">
        <v>0.20300000000000001</v>
      </c>
      <c r="H36" s="14">
        <v>24207</v>
      </c>
      <c r="I36" s="14">
        <v>12</v>
      </c>
    </row>
    <row r="37" spans="1:9" ht="25.5" x14ac:dyDescent="0.2">
      <c r="A37" s="286"/>
      <c r="B37" s="6" t="s">
        <v>491</v>
      </c>
      <c r="C37" s="13" t="s">
        <v>106</v>
      </c>
      <c r="D37" s="13"/>
      <c r="E37" s="14"/>
      <c r="F37" s="14"/>
      <c r="G37" s="14">
        <v>410</v>
      </c>
      <c r="H37" s="14">
        <v>178042</v>
      </c>
      <c r="I37" s="14">
        <v>12</v>
      </c>
    </row>
    <row r="38" spans="1:9" x14ac:dyDescent="0.2">
      <c r="A38" s="287"/>
      <c r="B38" s="6" t="s">
        <v>185</v>
      </c>
      <c r="C38" s="13"/>
      <c r="D38" s="13"/>
      <c r="E38" s="14"/>
      <c r="F38" s="14">
        <v>155000</v>
      </c>
      <c r="G38" s="14"/>
      <c r="H38" s="14">
        <v>159497</v>
      </c>
      <c r="I38" s="14">
        <v>12</v>
      </c>
    </row>
    <row r="39" spans="1:9" x14ac:dyDescent="0.2">
      <c r="A39" s="288" t="s">
        <v>71</v>
      </c>
      <c r="B39" s="289"/>
      <c r="C39" s="289"/>
      <c r="D39" s="289"/>
      <c r="E39" s="289"/>
      <c r="F39" s="289"/>
      <c r="G39" s="289"/>
      <c r="H39" s="289"/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  <row r="47" spans="1:9" x14ac:dyDescent="0.2">
      <c r="I47" s="45"/>
    </row>
  </sheetData>
  <mergeCells count="15">
    <mergeCell ref="A39:H39"/>
    <mergeCell ref="A12:A20"/>
    <mergeCell ref="C10:C11"/>
    <mergeCell ref="D10:D11"/>
    <mergeCell ref="H12:H20"/>
    <mergeCell ref="E12:E20"/>
    <mergeCell ref="F12:F20"/>
    <mergeCell ref="G12:G20"/>
    <mergeCell ref="A26:A38"/>
    <mergeCell ref="A1:H1"/>
    <mergeCell ref="E10:F10"/>
    <mergeCell ref="G10:H10"/>
    <mergeCell ref="A10:A11"/>
    <mergeCell ref="B10:B11"/>
    <mergeCell ref="A2:I9"/>
  </mergeCells>
  <phoneticPr fontId="21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H1"/>
    </sheetView>
  </sheetViews>
  <sheetFormatPr defaultRowHeight="12.75" x14ac:dyDescent="0.2"/>
  <cols>
    <col min="1" max="1" width="9.28515625" style="4" customWidth="1"/>
    <col min="2" max="2" width="50" style="15" customWidth="1"/>
    <col min="3" max="3" width="12.7109375" style="3" customWidth="1"/>
    <col min="4" max="4" width="16.42578125" style="3" customWidth="1"/>
    <col min="5" max="5" width="9.140625" style="3"/>
    <col min="6" max="6" width="15.7109375" style="3" customWidth="1"/>
    <col min="7" max="7" width="10.7109375" style="3" customWidth="1"/>
    <col min="8" max="8" width="15.1406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473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71">
        <v>1</v>
      </c>
      <c r="B12" s="8" t="s">
        <v>80</v>
      </c>
      <c r="C12" s="8"/>
      <c r="D12" s="9"/>
      <c r="E12" s="271"/>
      <c r="F12" s="281">
        <f>[5]свод!$CE$12</f>
        <v>1837940.52</v>
      </c>
      <c r="G12" s="271"/>
      <c r="H12" s="281">
        <f>[5]свод!$CE$12</f>
        <v>1837940.52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[5]свод!$CE$13</f>
        <v>250395.72000000003</v>
      </c>
      <c r="G21" s="7"/>
      <c r="H21" s="10">
        <f>[5]свод!$CE$13</f>
        <v>250395.72000000003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[5]свод!$CE$14</f>
        <v>211575.59999999998</v>
      </c>
      <c r="G22" s="7"/>
      <c r="H22" s="10">
        <f>[5]свод!$CE$14</f>
        <v>211575.59999999998</v>
      </c>
      <c r="I22" s="14"/>
    </row>
    <row r="23" spans="1:10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[5]свод!$CE$15</f>
        <v>0</v>
      </c>
      <c r="G23" s="7"/>
      <c r="H23" s="10">
        <f>[5]свод!$CE$15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[5]свод!$CE$16</f>
        <v>450420.47999999998</v>
      </c>
      <c r="G24" s="7"/>
      <c r="H24" s="10">
        <f>[5]свод!$CE$16</f>
        <v>450420.47999999998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[5]свод!$CE$17</f>
        <v>108693.59999999999</v>
      </c>
      <c r="G25" s="7"/>
      <c r="H25" s="10">
        <f>[5]свод!$CE$17</f>
        <v>108693.59999999999</v>
      </c>
      <c r="I25" s="14"/>
    </row>
    <row r="26" spans="1:10" ht="25.5" x14ac:dyDescent="0.2">
      <c r="A26" s="285">
        <v>7</v>
      </c>
      <c r="B26" s="8" t="s">
        <v>100</v>
      </c>
      <c r="C26" s="8"/>
      <c r="D26" s="8" t="s">
        <v>101</v>
      </c>
      <c r="E26" s="7"/>
      <c r="F26" s="101">
        <v>986000</v>
      </c>
      <c r="G26" s="10"/>
      <c r="H26" s="100">
        <f>H27+H28+H29+H30+H31+H32</f>
        <v>547223</v>
      </c>
      <c r="I26" s="14"/>
      <c r="J26" s="12"/>
    </row>
    <row r="27" spans="1:10" x14ac:dyDescent="0.2">
      <c r="A27" s="286"/>
      <c r="B27" s="23" t="s">
        <v>102</v>
      </c>
      <c r="C27" s="8" t="s">
        <v>14</v>
      </c>
      <c r="D27" s="9"/>
      <c r="E27" s="7"/>
      <c r="F27" s="53"/>
      <c r="G27" s="7">
        <v>0.93</v>
      </c>
      <c r="H27" s="53">
        <v>325500</v>
      </c>
      <c r="I27" s="14">
        <v>24</v>
      </c>
      <c r="J27" s="12"/>
    </row>
    <row r="28" spans="1:10" x14ac:dyDescent="0.2">
      <c r="A28" s="286"/>
      <c r="B28" s="126" t="s">
        <v>110</v>
      </c>
      <c r="C28" s="110" t="s">
        <v>106</v>
      </c>
      <c r="D28" s="111"/>
      <c r="E28" s="107"/>
      <c r="F28" s="169"/>
      <c r="G28" s="107">
        <v>3</v>
      </c>
      <c r="H28" s="169">
        <v>6755</v>
      </c>
      <c r="I28" s="145">
        <v>12</v>
      </c>
      <c r="J28" s="12"/>
    </row>
    <row r="29" spans="1:10" x14ac:dyDescent="0.2">
      <c r="A29" s="286"/>
      <c r="B29" s="6" t="s">
        <v>200</v>
      </c>
      <c r="C29" s="13" t="s">
        <v>106</v>
      </c>
      <c r="D29" s="13"/>
      <c r="E29" s="14"/>
      <c r="F29" s="14"/>
      <c r="G29" s="14">
        <v>49</v>
      </c>
      <c r="H29" s="14">
        <v>26068</v>
      </c>
      <c r="I29" s="14">
        <v>12</v>
      </c>
      <c r="J29" s="12"/>
    </row>
    <row r="30" spans="1:10" x14ac:dyDescent="0.2">
      <c r="A30" s="286"/>
      <c r="B30" s="6" t="s">
        <v>11</v>
      </c>
      <c r="C30" s="13" t="s">
        <v>188</v>
      </c>
      <c r="D30" s="13"/>
      <c r="E30" s="14"/>
      <c r="F30" s="14"/>
      <c r="G30" s="14">
        <v>3.5000000000000003E-2</v>
      </c>
      <c r="H30" s="14">
        <v>4645</v>
      </c>
      <c r="I30" s="14">
        <v>12</v>
      </c>
      <c r="J30" s="12"/>
    </row>
    <row r="31" spans="1:10" ht="25.5" x14ac:dyDescent="0.2">
      <c r="A31" s="286"/>
      <c r="B31" s="6" t="s">
        <v>12</v>
      </c>
      <c r="C31" s="13" t="s">
        <v>106</v>
      </c>
      <c r="D31" s="13"/>
      <c r="E31" s="14"/>
      <c r="F31" s="14"/>
      <c r="G31" s="14">
        <v>239</v>
      </c>
      <c r="H31" s="14">
        <v>121430</v>
      </c>
      <c r="I31" s="14">
        <v>12</v>
      </c>
      <c r="J31" s="12"/>
    </row>
    <row r="32" spans="1:10" x14ac:dyDescent="0.2">
      <c r="A32" s="286"/>
      <c r="B32" s="6" t="s">
        <v>185</v>
      </c>
      <c r="C32" s="13"/>
      <c r="D32" s="13"/>
      <c r="E32" s="14"/>
      <c r="F32" s="14">
        <v>986000</v>
      </c>
      <c r="G32" s="14"/>
      <c r="H32" s="14">
        <v>62825</v>
      </c>
      <c r="I32" s="14">
        <v>12</v>
      </c>
      <c r="J32" s="12"/>
    </row>
    <row r="33" spans="1:9" x14ac:dyDescent="0.2">
      <c r="A33" s="288" t="s">
        <v>71</v>
      </c>
      <c r="B33" s="289"/>
      <c r="C33" s="289"/>
      <c r="D33" s="289"/>
      <c r="E33" s="289"/>
      <c r="F33" s="289"/>
      <c r="G33" s="289"/>
      <c r="H33" s="289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</sheetData>
  <mergeCells count="15">
    <mergeCell ref="A33:H33"/>
    <mergeCell ref="A12:A20"/>
    <mergeCell ref="C10:C11"/>
    <mergeCell ref="D10:D11"/>
    <mergeCell ref="H12:H20"/>
    <mergeCell ref="E12:E20"/>
    <mergeCell ref="F12:F20"/>
    <mergeCell ref="G12:G20"/>
    <mergeCell ref="A26:A32"/>
    <mergeCell ref="A1:H1"/>
    <mergeCell ref="E10:F10"/>
    <mergeCell ref="G10:H10"/>
    <mergeCell ref="A10:A11"/>
    <mergeCell ref="B10:B11"/>
    <mergeCell ref="A2:I9"/>
  </mergeCells>
  <phoneticPr fontId="21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7" workbookViewId="0">
      <selection activeCell="H27" sqref="H27"/>
    </sheetView>
  </sheetViews>
  <sheetFormatPr defaultColWidth="32.7109375" defaultRowHeight="12.75" x14ac:dyDescent="0.2"/>
  <cols>
    <col min="1" max="1" width="9.28515625" style="4" customWidth="1"/>
    <col min="2" max="2" width="53" style="3" customWidth="1"/>
    <col min="3" max="3" width="10.7109375" style="3" customWidth="1"/>
    <col min="4" max="4" width="19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487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388" t="s">
        <v>72</v>
      </c>
      <c r="B10" s="388" t="s">
        <v>73</v>
      </c>
      <c r="C10" s="388" t="s">
        <v>74</v>
      </c>
      <c r="D10" s="388" t="s">
        <v>75</v>
      </c>
      <c r="E10" s="371" t="s">
        <v>76</v>
      </c>
      <c r="F10" s="295"/>
      <c r="G10" s="371" t="s">
        <v>77</v>
      </c>
      <c r="H10" s="295"/>
      <c r="I10" s="77" t="s">
        <v>109</v>
      </c>
    </row>
    <row r="11" spans="1:9" ht="25.5" x14ac:dyDescent="0.2">
      <c r="A11" s="389"/>
      <c r="B11" s="389"/>
      <c r="C11" s="389"/>
      <c r="D11" s="389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85">
        <v>1</v>
      </c>
      <c r="B12" s="8" t="s">
        <v>80</v>
      </c>
      <c r="C12" s="8"/>
      <c r="D12" s="9"/>
      <c r="E12" s="7"/>
      <c r="F12" s="298">
        <f>[5]свод!$CI$12</f>
        <v>481956.72</v>
      </c>
      <c r="G12" s="7"/>
      <c r="H12" s="298">
        <f>[5]свод!$CI$12</f>
        <v>481956.72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99"/>
      <c r="G13" s="7"/>
      <c r="H13" s="299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99"/>
      <c r="G14" s="7"/>
      <c r="H14" s="299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99"/>
      <c r="G15" s="7"/>
      <c r="H15" s="299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99"/>
      <c r="G16" s="7"/>
      <c r="H16" s="299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99"/>
      <c r="G17" s="7"/>
      <c r="H17" s="299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99"/>
      <c r="G18" s="7"/>
      <c r="H18" s="299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99"/>
      <c r="G19" s="7"/>
      <c r="H19" s="299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300"/>
      <c r="G20" s="7"/>
      <c r="H20" s="3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[5]свод!$CI$13</f>
        <v>65651.88</v>
      </c>
      <c r="G21" s="7"/>
      <c r="H21" s="10">
        <f>[5]свод!$CI$13</f>
        <v>65651.88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[5]свод!$CI$14</f>
        <v>55473.240000000005</v>
      </c>
      <c r="G22" s="7"/>
      <c r="H22" s="7">
        <f>[5]свод!$CI$14</f>
        <v>55473.240000000005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[5]свод!$CI$15</f>
        <v>0</v>
      </c>
      <c r="G23" s="7"/>
      <c r="H23" s="7">
        <f>[5]свод!$CI$15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[5]свод!$CI$16</f>
        <v>94543.44</v>
      </c>
      <c r="G24" s="7"/>
      <c r="H24" s="7">
        <f>[5]свод!$CI$16</f>
        <v>94543.44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[5]свод!$CI$17</f>
        <v>28499.760000000002</v>
      </c>
      <c r="G25" s="7"/>
      <c r="H25" s="7">
        <f>[5]свод!$CI$17</f>
        <v>28499.760000000002</v>
      </c>
      <c r="I25" s="14"/>
    </row>
    <row r="26" spans="1:9" ht="25.5" x14ac:dyDescent="0.2">
      <c r="A26" s="285">
        <v>7</v>
      </c>
      <c r="B26" s="8" t="s">
        <v>100</v>
      </c>
      <c r="C26" s="8"/>
      <c r="D26" s="8" t="s">
        <v>101</v>
      </c>
      <c r="E26" s="7"/>
      <c r="F26" s="99">
        <v>258000</v>
      </c>
      <c r="G26" s="7"/>
      <c r="H26" s="10">
        <f>H27+H28+H29+H30</f>
        <v>148960</v>
      </c>
      <c r="I26" s="14"/>
    </row>
    <row r="27" spans="1:9" x14ac:dyDescent="0.2">
      <c r="A27" s="286"/>
      <c r="B27" s="22" t="s">
        <v>102</v>
      </c>
      <c r="C27" s="13" t="s">
        <v>486</v>
      </c>
      <c r="D27" s="13"/>
      <c r="E27" s="7">
        <v>0.14000000000000001</v>
      </c>
      <c r="F27" s="53">
        <v>56000</v>
      </c>
      <c r="G27" s="7">
        <v>0.26300000000000001</v>
      </c>
      <c r="H27" s="7">
        <v>92050</v>
      </c>
      <c r="I27" s="14">
        <v>24</v>
      </c>
    </row>
    <row r="28" spans="1:9" x14ac:dyDescent="0.2">
      <c r="A28" s="286"/>
      <c r="B28" s="170" t="s">
        <v>200</v>
      </c>
      <c r="C28" s="116" t="s">
        <v>106</v>
      </c>
      <c r="D28" s="116"/>
      <c r="E28" s="107"/>
      <c r="F28" s="169"/>
      <c r="G28" s="107">
        <v>17</v>
      </c>
      <c r="H28" s="107">
        <v>9044</v>
      </c>
      <c r="I28" s="145">
        <v>12</v>
      </c>
    </row>
    <row r="29" spans="1:9" x14ac:dyDescent="0.2">
      <c r="A29" s="286"/>
      <c r="B29" s="13" t="s">
        <v>12</v>
      </c>
      <c r="C29" s="13" t="s">
        <v>106</v>
      </c>
      <c r="D29" s="13"/>
      <c r="E29" s="14" t="s">
        <v>159</v>
      </c>
      <c r="F29" s="14" t="s">
        <v>159</v>
      </c>
      <c r="G29" s="14">
        <v>78</v>
      </c>
      <c r="H29" s="14">
        <v>43765</v>
      </c>
      <c r="I29" s="14">
        <v>12</v>
      </c>
    </row>
    <row r="30" spans="1:9" x14ac:dyDescent="0.2">
      <c r="A30" s="286"/>
      <c r="B30" s="13" t="s">
        <v>185</v>
      </c>
      <c r="C30" s="13"/>
      <c r="D30" s="13"/>
      <c r="E30" s="14"/>
      <c r="F30" s="14">
        <v>202000</v>
      </c>
      <c r="G30" s="14"/>
      <c r="H30" s="14">
        <v>4101</v>
      </c>
      <c r="I30" s="14">
        <v>12</v>
      </c>
    </row>
    <row r="31" spans="1:9" x14ac:dyDescent="0.2">
      <c r="A31" s="288" t="s">
        <v>71</v>
      </c>
      <c r="B31" s="289"/>
      <c r="C31" s="289"/>
      <c r="D31" s="289"/>
      <c r="E31" s="289"/>
      <c r="F31" s="289"/>
      <c r="G31" s="289"/>
      <c r="H31" s="289"/>
      <c r="I31" s="45"/>
    </row>
    <row r="32" spans="1:9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</sheetData>
  <mergeCells count="13">
    <mergeCell ref="A1:H1"/>
    <mergeCell ref="A2:I9"/>
    <mergeCell ref="A31:H31"/>
    <mergeCell ref="A12:A20"/>
    <mergeCell ref="E10:F10"/>
    <mergeCell ref="G10:H10"/>
    <mergeCell ref="F12:F20"/>
    <mergeCell ref="H12:H20"/>
    <mergeCell ref="A26:A30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1:H3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7.5703125" style="15" customWidth="1"/>
    <col min="3" max="3" width="12.7109375" style="3" customWidth="1"/>
    <col min="4" max="4" width="16.42578125" style="3" customWidth="1"/>
    <col min="5" max="5" width="9.140625" style="4"/>
    <col min="6" max="6" width="13.42578125" style="4" customWidth="1"/>
    <col min="7" max="7" width="10.7109375" style="4" customWidth="1"/>
    <col min="8" max="8" width="14.5703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470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[2]свод!$DD$12</f>
        <v>2263747.92</v>
      </c>
      <c r="G12" s="271"/>
      <c r="H12" s="281">
        <f>[2]свод!$DD$12</f>
        <v>2263747.92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42.7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[2]свод!$DD$13</f>
        <v>308368.92</v>
      </c>
      <c r="G21" s="7"/>
      <c r="H21" s="10">
        <f>[2]свод!$DD$13</f>
        <v>308368.92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[2]свод!$DD$14</f>
        <v>260558.16</v>
      </c>
      <c r="G22" s="7"/>
      <c r="H22" s="10">
        <f>[2]свод!$DD$14</f>
        <v>260558.16</v>
      </c>
      <c r="I22" s="14"/>
    </row>
    <row r="23" spans="1:10" ht="42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[2]свод!$DD$15</f>
        <v>0</v>
      </c>
      <c r="G23" s="7"/>
      <c r="H23" s="10">
        <f>[2]свод!$DD$15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[2]свод!$DD$16</f>
        <v>469163.04</v>
      </c>
      <c r="G24" s="7"/>
      <c r="H24" s="10">
        <f>[2]свод!$DD$16</f>
        <v>469163.04</v>
      </c>
      <c r="I24" s="14"/>
    </row>
    <row r="25" spans="1:10" ht="36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[2]свод!$DD$17</f>
        <v>133867.32</v>
      </c>
      <c r="G25" s="7"/>
      <c r="H25" s="10">
        <f>[2]свод!$DD$17</f>
        <v>133867.32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SUM(F27:F34)</f>
        <v>952680</v>
      </c>
      <c r="G26" s="10"/>
      <c r="H26" s="10">
        <f>SUM(H27:H36)</f>
        <v>1921059</v>
      </c>
      <c r="I26" s="14"/>
      <c r="J26" s="12"/>
    </row>
    <row r="27" spans="1:10" x14ac:dyDescent="0.2">
      <c r="A27" s="286"/>
      <c r="B27" s="8" t="s">
        <v>102</v>
      </c>
      <c r="C27" s="8" t="s">
        <v>66</v>
      </c>
      <c r="D27" s="9"/>
      <c r="E27" s="7">
        <v>30</v>
      </c>
      <c r="F27" s="10">
        <v>14820</v>
      </c>
      <c r="G27" s="7">
        <v>100</v>
      </c>
      <c r="H27" s="10">
        <v>37222</v>
      </c>
      <c r="I27" s="14">
        <v>12</v>
      </c>
    </row>
    <row r="28" spans="1:10" x14ac:dyDescent="0.2">
      <c r="A28" s="286"/>
      <c r="B28" s="8" t="s">
        <v>543</v>
      </c>
      <c r="C28" s="8" t="s">
        <v>107</v>
      </c>
      <c r="D28" s="9"/>
      <c r="E28" s="7"/>
      <c r="F28" s="10"/>
      <c r="G28" s="7">
        <v>117</v>
      </c>
      <c r="H28" s="10">
        <v>34073</v>
      </c>
      <c r="I28" s="14">
        <v>24</v>
      </c>
    </row>
    <row r="29" spans="1:10" ht="25.5" x14ac:dyDescent="0.2">
      <c r="A29" s="286"/>
      <c r="B29" s="8" t="s">
        <v>153</v>
      </c>
      <c r="C29" s="8" t="s">
        <v>61</v>
      </c>
      <c r="D29" s="9"/>
      <c r="E29" s="7">
        <v>4</v>
      </c>
      <c r="F29" s="10">
        <v>880000</v>
      </c>
      <c r="G29" s="7">
        <v>4</v>
      </c>
      <c r="H29" s="10">
        <v>1125671</v>
      </c>
      <c r="I29" s="14">
        <v>36</v>
      </c>
    </row>
    <row r="30" spans="1:10" x14ac:dyDescent="0.2">
      <c r="A30" s="286"/>
      <c r="B30" s="8" t="s">
        <v>110</v>
      </c>
      <c r="C30" s="8" t="s">
        <v>61</v>
      </c>
      <c r="D30" s="9"/>
      <c r="E30" s="7">
        <v>7</v>
      </c>
      <c r="F30" s="10">
        <v>16100</v>
      </c>
      <c r="G30" s="7">
        <v>3</v>
      </c>
      <c r="H30" s="10">
        <v>6594</v>
      </c>
      <c r="I30" s="14">
        <v>12</v>
      </c>
    </row>
    <row r="31" spans="1:10" x14ac:dyDescent="0.2">
      <c r="A31" s="286"/>
      <c r="B31" s="8" t="s">
        <v>202</v>
      </c>
      <c r="C31" s="8" t="s">
        <v>181</v>
      </c>
      <c r="D31" s="9"/>
      <c r="E31" s="7"/>
      <c r="F31" s="10"/>
      <c r="G31" s="7">
        <v>30</v>
      </c>
      <c r="H31" s="10">
        <v>3787</v>
      </c>
      <c r="I31" s="14">
        <v>12</v>
      </c>
    </row>
    <row r="32" spans="1:10" x14ac:dyDescent="0.2">
      <c r="A32" s="286"/>
      <c r="B32" s="8" t="s">
        <v>244</v>
      </c>
      <c r="C32" s="8" t="s">
        <v>61</v>
      </c>
      <c r="D32" s="9"/>
      <c r="E32" s="7"/>
      <c r="F32" s="10"/>
      <c r="G32" s="7">
        <v>30</v>
      </c>
      <c r="H32" s="10">
        <v>51925</v>
      </c>
      <c r="I32" s="14">
        <v>12</v>
      </c>
    </row>
    <row r="33" spans="1:9" ht="25.5" x14ac:dyDescent="0.2">
      <c r="A33" s="286"/>
      <c r="B33" s="8" t="s">
        <v>119</v>
      </c>
      <c r="C33" s="8" t="s">
        <v>61</v>
      </c>
      <c r="D33" s="9"/>
      <c r="E33" s="7">
        <v>72</v>
      </c>
      <c r="F33" s="10">
        <v>32040</v>
      </c>
      <c r="G33" s="7">
        <v>3</v>
      </c>
      <c r="H33" s="26">
        <v>4033</v>
      </c>
      <c r="I33" s="14">
        <v>12</v>
      </c>
    </row>
    <row r="34" spans="1:9" x14ac:dyDescent="0.2">
      <c r="A34" s="286"/>
      <c r="B34" s="6" t="s">
        <v>184</v>
      </c>
      <c r="C34" s="8" t="s">
        <v>176</v>
      </c>
      <c r="D34" s="13"/>
      <c r="E34" s="14">
        <v>20</v>
      </c>
      <c r="F34" s="54">
        <v>9720</v>
      </c>
      <c r="G34" s="7">
        <v>2</v>
      </c>
      <c r="H34" s="10">
        <v>6028</v>
      </c>
      <c r="I34" s="14">
        <v>12</v>
      </c>
    </row>
    <row r="35" spans="1:9" x14ac:dyDescent="0.2">
      <c r="A35" s="286"/>
      <c r="B35" s="109" t="s">
        <v>154</v>
      </c>
      <c r="C35" s="110"/>
      <c r="D35" s="116"/>
      <c r="E35" s="145">
        <v>50</v>
      </c>
      <c r="F35" s="160"/>
      <c r="G35" s="107">
        <v>50</v>
      </c>
      <c r="H35" s="112">
        <v>99415</v>
      </c>
      <c r="I35" s="145">
        <v>12</v>
      </c>
    </row>
    <row r="36" spans="1:9" x14ac:dyDescent="0.2">
      <c r="A36" s="286"/>
      <c r="B36" s="6" t="s">
        <v>300</v>
      </c>
      <c r="C36" s="8"/>
      <c r="D36" s="13"/>
      <c r="E36" s="14"/>
      <c r="F36" s="54"/>
      <c r="G36" s="7"/>
      <c r="H36" s="10">
        <v>552311</v>
      </c>
      <c r="I36" s="14"/>
    </row>
    <row r="37" spans="1:9" x14ac:dyDescent="0.2">
      <c r="A37" s="290" t="s">
        <v>71</v>
      </c>
      <c r="B37" s="291"/>
      <c r="C37" s="291"/>
      <c r="D37" s="291"/>
      <c r="E37" s="291"/>
      <c r="F37" s="291"/>
      <c r="G37" s="291"/>
      <c r="H37" s="291"/>
      <c r="I37" s="45"/>
    </row>
    <row r="38" spans="1:9" x14ac:dyDescent="0.2">
      <c r="I38" s="45"/>
    </row>
    <row r="39" spans="1:9" x14ac:dyDescent="0.2">
      <c r="I39" s="45"/>
    </row>
  </sheetData>
  <mergeCells count="15">
    <mergeCell ref="A37:H37"/>
    <mergeCell ref="A12:A20"/>
    <mergeCell ref="A26:A36"/>
    <mergeCell ref="A10:A11"/>
    <mergeCell ref="B10:B11"/>
    <mergeCell ref="E12:E20"/>
    <mergeCell ref="C10:C11"/>
    <mergeCell ref="D10:D11"/>
    <mergeCell ref="E10:F10"/>
    <mergeCell ref="A1:H1"/>
    <mergeCell ref="A2:I9"/>
    <mergeCell ref="H12:H20"/>
    <mergeCell ref="F12:F20"/>
    <mergeCell ref="G12:G20"/>
    <mergeCell ref="G10:H10"/>
  </mergeCells>
  <phoneticPr fontId="0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H27" sqref="H27"/>
    </sheetView>
  </sheetViews>
  <sheetFormatPr defaultColWidth="32.7109375" defaultRowHeight="12.75" x14ac:dyDescent="0.2"/>
  <cols>
    <col min="1" max="1" width="8.7109375" style="4" customWidth="1"/>
    <col min="2" max="2" width="57.5703125" style="3" customWidth="1"/>
    <col min="3" max="3" width="11.28515625" style="3" customWidth="1"/>
    <col min="4" max="4" width="18.140625" style="3" customWidth="1"/>
    <col min="5" max="5" width="8.7109375" style="3" customWidth="1"/>
    <col min="6" max="6" width="16.28515625" style="3" customWidth="1"/>
    <col min="7" max="7" width="9.28515625" style="3" customWidth="1"/>
    <col min="8" max="8" width="16.57031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485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81">
        <f>[5]свод!$CH$12</f>
        <v>690336.48</v>
      </c>
      <c r="G12" s="7"/>
      <c r="H12" s="281">
        <f>[5]свод!$CH$12</f>
        <v>690336.48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[5]свод!$CH$13</f>
        <v>94038.720000000001</v>
      </c>
      <c r="G21" s="7"/>
      <c r="H21" s="10">
        <f>[5]свод!$CH$13</f>
        <v>94038.720000000001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[5]свод!$CH$14</f>
        <v>79458.12</v>
      </c>
      <c r="G22" s="7"/>
      <c r="H22" s="7">
        <f>[5]свод!$CH$14</f>
        <v>79458.12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[5]свод!$CH$15</f>
        <v>0</v>
      </c>
      <c r="G23" s="7"/>
      <c r="H23" s="7">
        <f>[5]свод!$CH$15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[5]свод!$CH$16</f>
        <v>139260.59999999998</v>
      </c>
      <c r="G24" s="7"/>
      <c r="H24" s="7">
        <f>[5]свод!$CH$16</f>
        <v>139260.59999999998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[5]свод!$CH$17</f>
        <v>40823.040000000001</v>
      </c>
      <c r="G25" s="7"/>
      <c r="H25" s="7">
        <f>[5]свод!$CH$17</f>
        <v>40823.040000000001</v>
      </c>
      <c r="I25" s="14"/>
    </row>
    <row r="26" spans="1:9" ht="25.5" x14ac:dyDescent="0.2">
      <c r="A26" s="285">
        <v>7</v>
      </c>
      <c r="B26" s="8" t="s">
        <v>100</v>
      </c>
      <c r="C26" s="8"/>
      <c r="D26" s="8" t="s">
        <v>101</v>
      </c>
      <c r="E26" s="7"/>
      <c r="F26" s="99">
        <v>370000</v>
      </c>
      <c r="G26" s="7"/>
      <c r="H26" s="53">
        <f>H27+H28+H29+H30+H31+H32+H33</f>
        <v>256041</v>
      </c>
      <c r="I26" s="14"/>
    </row>
    <row r="27" spans="1:9" x14ac:dyDescent="0.2">
      <c r="A27" s="286"/>
      <c r="B27" s="23" t="s">
        <v>102</v>
      </c>
      <c r="C27" s="13" t="s">
        <v>103</v>
      </c>
      <c r="D27" s="13"/>
      <c r="E27" s="7">
        <v>0.21</v>
      </c>
      <c r="F27" s="53">
        <v>84000</v>
      </c>
      <c r="G27" s="7">
        <v>0.47899999999999998</v>
      </c>
      <c r="H27" s="53">
        <v>167650</v>
      </c>
      <c r="I27" s="14">
        <v>24</v>
      </c>
    </row>
    <row r="28" spans="1:9" x14ac:dyDescent="0.2">
      <c r="A28" s="286"/>
      <c r="B28" s="23" t="s">
        <v>543</v>
      </c>
      <c r="C28" s="13" t="s">
        <v>194</v>
      </c>
      <c r="D28" s="13"/>
      <c r="E28" s="7"/>
      <c r="F28" s="53" t="s">
        <v>159</v>
      </c>
      <c r="G28" s="7">
        <v>2.5000000000000001E-2</v>
      </c>
      <c r="H28" s="53">
        <v>4941</v>
      </c>
      <c r="I28" s="14">
        <v>12</v>
      </c>
    </row>
    <row r="29" spans="1:9" x14ac:dyDescent="0.2">
      <c r="A29" s="286"/>
      <c r="B29" s="126" t="s">
        <v>183</v>
      </c>
      <c r="C29" s="116" t="s">
        <v>106</v>
      </c>
      <c r="D29" s="116"/>
      <c r="E29" s="145"/>
      <c r="F29" s="171" t="s">
        <v>159</v>
      </c>
      <c r="G29" s="145">
        <v>6</v>
      </c>
      <c r="H29" s="171">
        <v>11553</v>
      </c>
      <c r="I29" s="145">
        <v>12</v>
      </c>
    </row>
    <row r="30" spans="1:9" x14ac:dyDescent="0.2">
      <c r="A30" s="286"/>
      <c r="B30" s="13" t="s">
        <v>200</v>
      </c>
      <c r="C30" s="13" t="s">
        <v>106</v>
      </c>
      <c r="D30" s="13"/>
      <c r="E30" s="14"/>
      <c r="F30" s="14"/>
      <c r="G30" s="14">
        <v>14</v>
      </c>
      <c r="H30" s="14">
        <v>7448</v>
      </c>
      <c r="I30" s="14">
        <v>12</v>
      </c>
    </row>
    <row r="31" spans="1:9" x14ac:dyDescent="0.2">
      <c r="A31" s="287"/>
      <c r="B31" s="13" t="s">
        <v>11</v>
      </c>
      <c r="C31" s="13" t="s">
        <v>188</v>
      </c>
      <c r="D31" s="13"/>
      <c r="E31" s="14"/>
      <c r="F31" s="14"/>
      <c r="G31" s="14">
        <v>5.3999999999999999E-2</v>
      </c>
      <c r="H31" s="14">
        <v>5712</v>
      </c>
      <c r="I31" s="14">
        <v>12</v>
      </c>
    </row>
    <row r="32" spans="1:9" x14ac:dyDescent="0.2">
      <c r="A32" s="287"/>
      <c r="B32" s="13" t="s">
        <v>12</v>
      </c>
      <c r="C32" s="13" t="s">
        <v>106</v>
      </c>
      <c r="D32" s="13"/>
      <c r="E32" s="14"/>
      <c r="F32" s="14"/>
      <c r="G32" s="14">
        <v>49</v>
      </c>
      <c r="H32" s="14">
        <v>36748</v>
      </c>
      <c r="I32" s="14">
        <v>12</v>
      </c>
    </row>
    <row r="33" spans="1:9" x14ac:dyDescent="0.2">
      <c r="A33" s="287"/>
      <c r="B33" s="13" t="s">
        <v>185</v>
      </c>
      <c r="C33" s="13"/>
      <c r="D33" s="13"/>
      <c r="E33" s="14"/>
      <c r="F33" s="14">
        <v>286000</v>
      </c>
      <c r="G33" s="14"/>
      <c r="H33" s="14">
        <v>21989</v>
      </c>
      <c r="I33" s="14">
        <v>12</v>
      </c>
    </row>
    <row r="34" spans="1:9" x14ac:dyDescent="0.2">
      <c r="A34" s="1" t="s">
        <v>71</v>
      </c>
      <c r="C34" s="2"/>
      <c r="D34" s="2"/>
      <c r="E34" s="2"/>
      <c r="F34" s="2"/>
      <c r="G34" s="2"/>
      <c r="H34" s="2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2">
    <mergeCell ref="C10:C11"/>
    <mergeCell ref="D10:D11"/>
    <mergeCell ref="A2:I9"/>
    <mergeCell ref="A26:A33"/>
    <mergeCell ref="A1:H1"/>
    <mergeCell ref="A12:A20"/>
    <mergeCell ref="E10:F10"/>
    <mergeCell ref="G10:H10"/>
    <mergeCell ref="F12:F20"/>
    <mergeCell ref="H12:H20"/>
    <mergeCell ref="A10:A11"/>
    <mergeCell ref="B10:B11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workbookViewId="0">
      <selection activeCell="H27" sqref="H27"/>
    </sheetView>
  </sheetViews>
  <sheetFormatPr defaultColWidth="32.7109375" defaultRowHeight="12.75" x14ac:dyDescent="0.2"/>
  <cols>
    <col min="1" max="1" width="8.42578125" style="4" customWidth="1"/>
    <col min="2" max="2" width="53" style="3" customWidth="1"/>
    <col min="3" max="3" width="10.7109375" style="3" customWidth="1"/>
    <col min="4" max="4" width="18.71093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484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7"/>
      <c r="F12" s="281">
        <f>[5]свод!$CG$12</f>
        <v>690853.55999999994</v>
      </c>
      <c r="G12" s="7"/>
      <c r="H12" s="281">
        <f>[5]свод!$CG$12</f>
        <v>690853.55999999994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[5]свод!$CG$13</f>
        <v>94107.12</v>
      </c>
      <c r="G21" s="7"/>
      <c r="H21" s="10">
        <f>[5]свод!$CG$13</f>
        <v>94107.12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[5]свод!$CG$14</f>
        <v>79516.799999999988</v>
      </c>
      <c r="G22" s="7"/>
      <c r="H22" s="7">
        <f>[5]свод!$CG$14</f>
        <v>79516.799999999988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[5]свод!$CG$15</f>
        <v>0</v>
      </c>
      <c r="G23" s="7"/>
      <c r="H23" s="10">
        <f>[5]свод!$CG$15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[5]свод!$CG$16</f>
        <v>141383.28</v>
      </c>
      <c r="G24" s="7"/>
      <c r="H24" s="7">
        <f>[5]свод!$CG$16</f>
        <v>141383.28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[5]свод!$CG$17</f>
        <v>40854.120000000003</v>
      </c>
      <c r="G25" s="7"/>
      <c r="H25" s="7">
        <f>[5]свод!$CG$17</f>
        <v>40854.120000000003</v>
      </c>
      <c r="I25" s="14"/>
    </row>
    <row r="26" spans="1:9" ht="25.5" x14ac:dyDescent="0.2">
      <c r="A26" s="285">
        <v>7</v>
      </c>
      <c r="B26" s="8" t="s">
        <v>100</v>
      </c>
      <c r="C26" s="8"/>
      <c r="D26" s="8" t="s">
        <v>101</v>
      </c>
      <c r="E26" s="7"/>
      <c r="F26" s="99">
        <v>371000</v>
      </c>
      <c r="G26" s="7"/>
      <c r="H26" s="100">
        <f>H27+H28+H29+H30+H31+H32</f>
        <v>572392</v>
      </c>
      <c r="I26" s="14"/>
    </row>
    <row r="27" spans="1:9" x14ac:dyDescent="0.2">
      <c r="A27" s="286"/>
      <c r="B27" s="23" t="s">
        <v>162</v>
      </c>
      <c r="C27" s="13" t="s">
        <v>106</v>
      </c>
      <c r="D27" s="13"/>
      <c r="E27" s="7">
        <v>48</v>
      </c>
      <c r="F27" s="53">
        <v>368000</v>
      </c>
      <c r="G27" s="7">
        <v>48</v>
      </c>
      <c r="H27" s="100">
        <v>417401</v>
      </c>
      <c r="I27" s="14">
        <v>12</v>
      </c>
    </row>
    <row r="28" spans="1:9" x14ac:dyDescent="0.2">
      <c r="A28" s="286"/>
      <c r="B28" s="170" t="s">
        <v>102</v>
      </c>
      <c r="C28" s="116" t="s">
        <v>188</v>
      </c>
      <c r="D28" s="116"/>
      <c r="E28" s="107" t="s">
        <v>159</v>
      </c>
      <c r="F28" s="169" t="s">
        <v>159</v>
      </c>
      <c r="G28" s="107">
        <v>0.2</v>
      </c>
      <c r="H28" s="169">
        <v>70000</v>
      </c>
      <c r="I28" s="145">
        <v>24</v>
      </c>
    </row>
    <row r="29" spans="1:9" x14ac:dyDescent="0.2">
      <c r="A29" s="286"/>
      <c r="B29" s="13" t="s">
        <v>183</v>
      </c>
      <c r="C29" s="13" t="s">
        <v>106</v>
      </c>
      <c r="D29" s="13"/>
      <c r="E29" s="14"/>
      <c r="F29" s="14"/>
      <c r="G29" s="14">
        <v>2</v>
      </c>
      <c r="H29" s="14">
        <v>3199</v>
      </c>
      <c r="I29" s="14">
        <v>12</v>
      </c>
    </row>
    <row r="30" spans="1:9" x14ac:dyDescent="0.2">
      <c r="A30" s="286"/>
      <c r="B30" s="13" t="s">
        <v>200</v>
      </c>
      <c r="C30" s="13" t="s">
        <v>106</v>
      </c>
      <c r="D30" s="13"/>
      <c r="E30" s="14"/>
      <c r="F30" s="14"/>
      <c r="G30" s="14">
        <v>33</v>
      </c>
      <c r="H30" s="14">
        <v>17556</v>
      </c>
      <c r="I30" s="14">
        <v>12</v>
      </c>
    </row>
    <row r="31" spans="1:9" x14ac:dyDescent="0.2">
      <c r="A31" s="286"/>
      <c r="B31" s="13" t="s">
        <v>12</v>
      </c>
      <c r="C31" s="13" t="s">
        <v>106</v>
      </c>
      <c r="D31" s="13"/>
      <c r="E31" s="14"/>
      <c r="F31" s="14"/>
      <c r="G31" s="14">
        <v>50</v>
      </c>
      <c r="H31" s="14">
        <v>42568</v>
      </c>
      <c r="I31" s="14">
        <v>12</v>
      </c>
    </row>
    <row r="32" spans="1:9" x14ac:dyDescent="0.2">
      <c r="A32" s="286"/>
      <c r="B32" s="13" t="s">
        <v>185</v>
      </c>
      <c r="C32" s="13"/>
      <c r="D32" s="13"/>
      <c r="E32" s="14"/>
      <c r="F32" s="14">
        <v>3000</v>
      </c>
      <c r="G32" s="14"/>
      <c r="H32" s="14">
        <v>21668</v>
      </c>
      <c r="I32" s="14">
        <v>12</v>
      </c>
    </row>
    <row r="33" spans="1:9" x14ac:dyDescent="0.2">
      <c r="A33" s="288" t="s">
        <v>71</v>
      </c>
      <c r="B33" s="289"/>
      <c r="C33" s="289"/>
      <c r="D33" s="289"/>
      <c r="E33" s="289"/>
      <c r="F33" s="289"/>
      <c r="G33" s="289"/>
      <c r="H33" s="289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3:H33"/>
    <mergeCell ref="A12:A20"/>
    <mergeCell ref="E10:F10"/>
    <mergeCell ref="G10:H10"/>
    <mergeCell ref="F12:F20"/>
    <mergeCell ref="H12:H20"/>
    <mergeCell ref="A26:A32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workbookViewId="0">
      <selection activeCell="H28" sqref="H28"/>
    </sheetView>
  </sheetViews>
  <sheetFormatPr defaultColWidth="32.7109375" defaultRowHeight="12.75" x14ac:dyDescent="0.2"/>
  <cols>
    <col min="1" max="1" width="9.42578125" style="4" customWidth="1"/>
    <col min="2" max="2" width="56.140625" style="3" customWidth="1"/>
    <col min="3" max="3" width="10.28515625" style="3" customWidth="1"/>
    <col min="4" max="4" width="17.71093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84" t="s">
        <v>483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I10" s="77" t="s">
        <v>109</v>
      </c>
    </row>
    <row r="11" spans="1:9" x14ac:dyDescent="0.2">
      <c r="A11" s="272" t="s">
        <v>72</v>
      </c>
      <c r="B11" s="272" t="s">
        <v>73</v>
      </c>
      <c r="C11" s="272" t="s">
        <v>74</v>
      </c>
      <c r="D11" s="272" t="s">
        <v>75</v>
      </c>
      <c r="E11" s="272" t="s">
        <v>76</v>
      </c>
      <c r="F11" s="272"/>
      <c r="G11" s="272" t="s">
        <v>77</v>
      </c>
      <c r="H11" s="272"/>
      <c r="I11" s="14"/>
    </row>
    <row r="12" spans="1:9" ht="25.5" x14ac:dyDescent="0.2">
      <c r="A12" s="272"/>
      <c r="B12" s="272"/>
      <c r="C12" s="272"/>
      <c r="D12" s="272"/>
      <c r="E12" s="6" t="s">
        <v>78</v>
      </c>
      <c r="F12" s="6" t="s">
        <v>79</v>
      </c>
      <c r="G12" s="6" t="s">
        <v>78</v>
      </c>
      <c r="H12" s="6" t="s">
        <v>79</v>
      </c>
      <c r="I12" s="14"/>
    </row>
    <row r="13" spans="1:9" ht="25.5" x14ac:dyDescent="0.2">
      <c r="A13" s="271">
        <v>1</v>
      </c>
      <c r="B13" s="8" t="s">
        <v>80</v>
      </c>
      <c r="C13" s="8"/>
      <c r="D13" s="9"/>
      <c r="E13" s="7"/>
      <c r="F13" s="281">
        <f>[5]свод!$CF$12</f>
        <v>1315636.56</v>
      </c>
      <c r="G13" s="7"/>
      <c r="H13" s="281">
        <f>[5]свод!$CF$12</f>
        <v>1315636.56</v>
      </c>
      <c r="I13" s="14"/>
    </row>
    <row r="14" spans="1:9" x14ac:dyDescent="0.2">
      <c r="A14" s="271"/>
      <c r="B14" s="8" t="s">
        <v>81</v>
      </c>
      <c r="C14" s="8"/>
      <c r="D14" s="9" t="s">
        <v>82</v>
      </c>
      <c r="E14" s="7"/>
      <c r="F14" s="281"/>
      <c r="G14" s="7"/>
      <c r="H14" s="281"/>
      <c r="I14" s="14"/>
    </row>
    <row r="15" spans="1:9" x14ac:dyDescent="0.2">
      <c r="A15" s="271"/>
      <c r="B15" s="8" t="s">
        <v>83</v>
      </c>
      <c r="C15" s="8"/>
      <c r="D15" s="9" t="s">
        <v>84</v>
      </c>
      <c r="E15" s="7"/>
      <c r="F15" s="281"/>
      <c r="G15" s="7"/>
      <c r="H15" s="281"/>
      <c r="I15" s="14"/>
    </row>
    <row r="16" spans="1:9" x14ac:dyDescent="0.2">
      <c r="A16" s="271"/>
      <c r="B16" s="8" t="s">
        <v>85</v>
      </c>
      <c r="C16" s="8"/>
      <c r="D16" s="9" t="s">
        <v>86</v>
      </c>
      <c r="E16" s="7"/>
      <c r="F16" s="281"/>
      <c r="G16" s="7"/>
      <c r="H16" s="281"/>
      <c r="I16" s="14"/>
    </row>
    <row r="17" spans="1:9" x14ac:dyDescent="0.2">
      <c r="A17" s="271"/>
      <c r="B17" s="8" t="s">
        <v>87</v>
      </c>
      <c r="C17" s="8"/>
      <c r="D17" s="9" t="s">
        <v>88</v>
      </c>
      <c r="E17" s="7"/>
      <c r="F17" s="281"/>
      <c r="G17" s="7"/>
      <c r="H17" s="281"/>
      <c r="I17" s="14"/>
    </row>
    <row r="18" spans="1:9" x14ac:dyDescent="0.2">
      <c r="A18" s="271"/>
      <c r="B18" s="8" t="s">
        <v>89</v>
      </c>
      <c r="C18" s="8"/>
      <c r="D18" s="9" t="s">
        <v>90</v>
      </c>
      <c r="E18" s="7"/>
      <c r="F18" s="281"/>
      <c r="G18" s="7"/>
      <c r="H18" s="281"/>
      <c r="I18" s="14"/>
    </row>
    <row r="19" spans="1:9" x14ac:dyDescent="0.2">
      <c r="A19" s="271"/>
      <c r="B19" s="8" t="s">
        <v>91</v>
      </c>
      <c r="C19" s="8"/>
      <c r="D19" s="9" t="s">
        <v>90</v>
      </c>
      <c r="E19" s="7"/>
      <c r="F19" s="281"/>
      <c r="G19" s="7"/>
      <c r="H19" s="281"/>
      <c r="I19" s="14"/>
    </row>
    <row r="20" spans="1:9" ht="25.5" x14ac:dyDescent="0.2">
      <c r="A20" s="271"/>
      <c r="B20" s="8" t="s">
        <v>92</v>
      </c>
      <c r="C20" s="8"/>
      <c r="D20" s="9" t="s">
        <v>82</v>
      </c>
      <c r="E20" s="7"/>
      <c r="F20" s="281"/>
      <c r="G20" s="7"/>
      <c r="H20" s="281"/>
      <c r="I20" s="14"/>
    </row>
    <row r="21" spans="1:9" x14ac:dyDescent="0.2">
      <c r="A21" s="271"/>
      <c r="B21" s="8" t="s">
        <v>93</v>
      </c>
      <c r="C21" s="8"/>
      <c r="D21" s="9" t="s">
        <v>90</v>
      </c>
      <c r="E21" s="7"/>
      <c r="F21" s="281"/>
      <c r="G21" s="7"/>
      <c r="H21" s="281"/>
      <c r="I21" s="14"/>
    </row>
    <row r="22" spans="1:9" x14ac:dyDescent="0.2">
      <c r="A22" s="7">
        <v>2</v>
      </c>
      <c r="B22" s="8" t="s">
        <v>94</v>
      </c>
      <c r="C22" s="8"/>
      <c r="D22" s="9" t="s">
        <v>90</v>
      </c>
      <c r="E22" s="7"/>
      <c r="F22" s="10">
        <f>[5]свод!$CF$13</f>
        <v>179217.12</v>
      </c>
      <c r="G22" s="7"/>
      <c r="H22" s="10">
        <f>[5]свод!$CF$13</f>
        <v>179217.12</v>
      </c>
      <c r="I22" s="14"/>
    </row>
    <row r="23" spans="1:9" x14ac:dyDescent="0.2">
      <c r="A23" s="7">
        <v>3</v>
      </c>
      <c r="B23" s="8" t="s">
        <v>95</v>
      </c>
      <c r="C23" s="8"/>
      <c r="D23" s="9" t="s">
        <v>96</v>
      </c>
      <c r="E23" s="7"/>
      <c r="F23" s="7">
        <f>[5]свод!$CF$14</f>
        <v>151432.20000000001</v>
      </c>
      <c r="G23" s="7"/>
      <c r="H23" s="7">
        <f>[5]свод!$CF$14</f>
        <v>151432.20000000001</v>
      </c>
      <c r="I23" s="14"/>
    </row>
    <row r="24" spans="1:9" ht="25.5" x14ac:dyDescent="0.2">
      <c r="A24" s="7">
        <v>4</v>
      </c>
      <c r="B24" s="8" t="s">
        <v>97</v>
      </c>
      <c r="C24" s="8"/>
      <c r="D24" s="9" t="s">
        <v>90</v>
      </c>
      <c r="E24" s="7"/>
      <c r="F24" s="7">
        <f>[5]свод!$CF$15</f>
        <v>0</v>
      </c>
      <c r="G24" s="7"/>
      <c r="H24" s="7">
        <f>[5]свод!$CF$15</f>
        <v>0</v>
      </c>
      <c r="I24" s="14"/>
    </row>
    <row r="25" spans="1:9" x14ac:dyDescent="0.2">
      <c r="A25" s="7">
        <v>5</v>
      </c>
      <c r="B25" s="8" t="s">
        <v>98</v>
      </c>
      <c r="C25" s="8"/>
      <c r="D25" s="9" t="s">
        <v>90</v>
      </c>
      <c r="E25" s="7"/>
      <c r="F25" s="7">
        <f>[5]свод!$CF$16</f>
        <v>280267.80000000005</v>
      </c>
      <c r="G25" s="7"/>
      <c r="H25" s="7">
        <f>[5]свод!$CF$16</f>
        <v>280267.80000000005</v>
      </c>
      <c r="I25" s="14"/>
    </row>
    <row r="26" spans="1:9" ht="25.5" x14ac:dyDescent="0.2">
      <c r="A26" s="7">
        <v>6</v>
      </c>
      <c r="B26" s="8" t="s">
        <v>99</v>
      </c>
      <c r="C26" s="8"/>
      <c r="D26" s="9" t="s">
        <v>90</v>
      </c>
      <c r="E26" s="7"/>
      <c r="F26" s="7">
        <f>[5]свод!$CF$17</f>
        <v>77797.680000000008</v>
      </c>
      <c r="G26" s="7"/>
      <c r="H26" s="7">
        <f>[5]свод!$CF$17</f>
        <v>77797.680000000008</v>
      </c>
      <c r="I26" s="14"/>
    </row>
    <row r="27" spans="1:9" ht="25.5" x14ac:dyDescent="0.2">
      <c r="A27" s="285">
        <v>7</v>
      </c>
      <c r="B27" s="8" t="s">
        <v>100</v>
      </c>
      <c r="C27" s="8"/>
      <c r="D27" s="8" t="s">
        <v>101</v>
      </c>
      <c r="E27" s="7"/>
      <c r="F27" s="99">
        <v>705000</v>
      </c>
      <c r="G27" s="7"/>
      <c r="H27" s="10">
        <f>H28+H29+H30+H31+H32+H33</f>
        <v>152339</v>
      </c>
      <c r="I27" s="14"/>
    </row>
    <row r="28" spans="1:9" x14ac:dyDescent="0.2">
      <c r="A28" s="286"/>
      <c r="B28" s="23" t="s">
        <v>543</v>
      </c>
      <c r="C28" s="13" t="s">
        <v>188</v>
      </c>
      <c r="D28" s="13"/>
      <c r="E28" s="7" t="s">
        <v>482</v>
      </c>
      <c r="F28" s="53" t="s">
        <v>159</v>
      </c>
      <c r="G28" s="7">
        <v>0.12</v>
      </c>
      <c r="H28" s="53">
        <v>20519</v>
      </c>
      <c r="I28" s="14">
        <v>12</v>
      </c>
    </row>
    <row r="29" spans="1:9" x14ac:dyDescent="0.2">
      <c r="A29" s="286"/>
      <c r="B29" s="23" t="s">
        <v>183</v>
      </c>
      <c r="C29" s="13" t="s">
        <v>106</v>
      </c>
      <c r="D29" s="13"/>
      <c r="E29" s="7" t="s">
        <v>159</v>
      </c>
      <c r="F29" s="53" t="s">
        <v>159</v>
      </c>
      <c r="G29" s="7">
        <v>2</v>
      </c>
      <c r="H29" s="53">
        <v>3199</v>
      </c>
      <c r="I29" s="14">
        <v>12</v>
      </c>
    </row>
    <row r="30" spans="1:9" x14ac:dyDescent="0.2">
      <c r="A30" s="286"/>
      <c r="B30" s="22" t="s">
        <v>184</v>
      </c>
      <c r="C30" s="13" t="s">
        <v>106</v>
      </c>
      <c r="D30" s="13"/>
      <c r="E30" s="14">
        <v>90</v>
      </c>
      <c r="F30" s="60">
        <v>90000</v>
      </c>
      <c r="G30" s="14">
        <v>91</v>
      </c>
      <c r="H30" s="14">
        <v>48412</v>
      </c>
      <c r="I30" s="14">
        <v>12</v>
      </c>
    </row>
    <row r="31" spans="1:9" x14ac:dyDescent="0.2">
      <c r="A31" s="286"/>
      <c r="B31" s="13" t="s">
        <v>11</v>
      </c>
      <c r="C31" s="13" t="s">
        <v>188</v>
      </c>
      <c r="D31" s="13"/>
      <c r="E31" s="14" t="s">
        <v>159</v>
      </c>
      <c r="F31" s="14" t="s">
        <v>159</v>
      </c>
      <c r="G31" s="14">
        <v>1.4999999999999999E-2</v>
      </c>
      <c r="H31" s="14">
        <v>1182</v>
      </c>
      <c r="I31" s="14">
        <v>12</v>
      </c>
    </row>
    <row r="32" spans="1:9" ht="25.5" x14ac:dyDescent="0.2">
      <c r="A32" s="286"/>
      <c r="B32" s="22" t="s">
        <v>12</v>
      </c>
      <c r="C32" s="13" t="s">
        <v>106</v>
      </c>
      <c r="D32" s="13"/>
      <c r="E32" s="7" t="s">
        <v>159</v>
      </c>
      <c r="F32" s="53" t="s">
        <v>159</v>
      </c>
      <c r="G32" s="7">
        <v>79</v>
      </c>
      <c r="H32" s="53">
        <v>56133</v>
      </c>
      <c r="I32" s="14">
        <v>12</v>
      </c>
    </row>
    <row r="33" spans="1:9" x14ac:dyDescent="0.2">
      <c r="A33" s="286"/>
      <c r="B33" s="13" t="s">
        <v>185</v>
      </c>
      <c r="C33" s="13"/>
      <c r="D33" s="13"/>
      <c r="E33" s="14"/>
      <c r="F33" s="14">
        <v>615000</v>
      </c>
      <c r="G33" s="14"/>
      <c r="H33" s="14">
        <v>22894</v>
      </c>
      <c r="I33" s="14">
        <v>12</v>
      </c>
    </row>
    <row r="34" spans="1:9" x14ac:dyDescent="0.2">
      <c r="A34" s="288" t="s">
        <v>71</v>
      </c>
      <c r="B34" s="289"/>
      <c r="C34" s="289"/>
      <c r="D34" s="289"/>
      <c r="E34" s="289"/>
      <c r="F34" s="289"/>
      <c r="G34" s="289"/>
      <c r="H34" s="289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4:H34"/>
    <mergeCell ref="A13:A21"/>
    <mergeCell ref="E11:F11"/>
    <mergeCell ref="G11:H11"/>
    <mergeCell ref="F13:F21"/>
    <mergeCell ref="H13:H21"/>
    <mergeCell ref="A27:A33"/>
    <mergeCell ref="A11:A12"/>
    <mergeCell ref="B11:B12"/>
    <mergeCell ref="C11:C12"/>
    <mergeCell ref="D11:D12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sqref="A1:G1"/>
    </sheetView>
  </sheetViews>
  <sheetFormatPr defaultColWidth="32.7109375" defaultRowHeight="12.75" x14ac:dyDescent="0.2"/>
  <cols>
    <col min="1" max="1" width="5.85546875" style="4" customWidth="1"/>
    <col min="2" max="2" width="43.140625" style="3" customWidth="1"/>
    <col min="3" max="3" width="66" style="3" customWidth="1"/>
    <col min="4" max="4" width="21" style="3" customWidth="1"/>
    <col min="5" max="5" width="15.5703125" style="3" customWidth="1"/>
    <col min="6" max="6" width="14" style="3" customWidth="1"/>
    <col min="7" max="7" width="15.5703125" style="3" customWidth="1"/>
    <col min="8" max="8" width="15.85546875" style="4" customWidth="1"/>
    <col min="9" max="9" width="20" style="3" customWidth="1"/>
    <col min="10" max="11" width="22" style="3" customWidth="1"/>
    <col min="12" max="12" width="46.28515625" customWidth="1"/>
    <col min="13" max="16384" width="32.7109375" style="3"/>
  </cols>
  <sheetData>
    <row r="1" spans="1:11" x14ac:dyDescent="0.2">
      <c r="A1" s="391" t="s">
        <v>71</v>
      </c>
      <c r="B1" s="289"/>
      <c r="C1" s="289"/>
      <c r="D1" s="289"/>
      <c r="E1" s="289"/>
      <c r="F1" s="289"/>
      <c r="G1" s="289"/>
    </row>
    <row r="2" spans="1:11" ht="12.75" customHeight="1" x14ac:dyDescent="0.2">
      <c r="A2" s="390" t="s">
        <v>548</v>
      </c>
      <c r="B2" s="390"/>
      <c r="C2" s="390"/>
      <c r="D2" s="175"/>
      <c r="E2" s="175"/>
      <c r="F2" s="175"/>
      <c r="G2" s="175"/>
      <c r="H2" s="175"/>
    </row>
    <row r="3" spans="1:11" x14ac:dyDescent="0.2">
      <c r="A3"/>
      <c r="B3"/>
      <c r="C3"/>
      <c r="D3"/>
      <c r="E3"/>
      <c r="F3"/>
      <c r="G3"/>
      <c r="H3"/>
      <c r="I3"/>
      <c r="J3"/>
      <c r="K3"/>
    </row>
    <row r="4" spans="1:11" ht="12.75" customHeight="1" x14ac:dyDescent="0.2">
      <c r="A4" s="261" t="s">
        <v>674</v>
      </c>
      <c r="B4" s="262" t="s">
        <v>676</v>
      </c>
      <c r="C4" s="262" t="s">
        <v>677</v>
      </c>
      <c r="D4"/>
      <c r="E4"/>
      <c r="F4"/>
      <c r="G4"/>
      <c r="H4"/>
      <c r="I4"/>
      <c r="J4"/>
      <c r="K4"/>
    </row>
    <row r="5" spans="1:11" ht="12.75" customHeight="1" x14ac:dyDescent="0.2">
      <c r="A5" s="261" t="s">
        <v>675</v>
      </c>
      <c r="B5" s="263"/>
      <c r="C5" s="263"/>
      <c r="D5"/>
      <c r="E5"/>
      <c r="F5"/>
      <c r="G5"/>
      <c r="H5"/>
      <c r="I5"/>
      <c r="J5"/>
      <c r="K5"/>
    </row>
    <row r="6" spans="1:11" x14ac:dyDescent="0.2">
      <c r="A6" s="330" t="s">
        <v>698</v>
      </c>
      <c r="B6" s="331"/>
      <c r="C6" s="332"/>
      <c r="D6"/>
      <c r="E6"/>
      <c r="F6"/>
      <c r="G6"/>
      <c r="H6"/>
      <c r="I6"/>
      <c r="J6"/>
      <c r="K6"/>
    </row>
    <row r="7" spans="1:11" ht="15" customHeight="1" x14ac:dyDescent="0.2">
      <c r="A7" s="264" t="s">
        <v>679</v>
      </c>
      <c r="B7" s="262" t="s">
        <v>680</v>
      </c>
      <c r="C7" s="265">
        <v>42094</v>
      </c>
      <c r="D7"/>
      <c r="E7"/>
      <c r="F7"/>
      <c r="G7"/>
      <c r="H7"/>
      <c r="I7"/>
      <c r="J7"/>
      <c r="K7"/>
    </row>
    <row r="8" spans="1:11" ht="37.5" customHeight="1" x14ac:dyDescent="0.2">
      <c r="A8" s="264" t="s">
        <v>681</v>
      </c>
      <c r="B8" s="260" t="s">
        <v>682</v>
      </c>
      <c r="C8" s="260" t="s">
        <v>707</v>
      </c>
      <c r="D8"/>
      <c r="E8"/>
      <c r="F8"/>
      <c r="G8"/>
      <c r="H8"/>
      <c r="I8"/>
      <c r="J8"/>
      <c r="K8"/>
    </row>
    <row r="9" spans="1:11" ht="36.75" customHeight="1" x14ac:dyDescent="0.2">
      <c r="A9" s="264" t="s">
        <v>684</v>
      </c>
      <c r="B9" s="260" t="s">
        <v>685</v>
      </c>
      <c r="C9" s="260" t="s">
        <v>686</v>
      </c>
      <c r="D9"/>
      <c r="E9"/>
      <c r="F9"/>
      <c r="G9"/>
      <c r="H9"/>
      <c r="I9"/>
      <c r="J9"/>
      <c r="K9"/>
    </row>
    <row r="10" spans="1:11" ht="41.25" customHeight="1" x14ac:dyDescent="0.2">
      <c r="A10" s="264" t="s">
        <v>687</v>
      </c>
      <c r="B10" s="260" t="s">
        <v>682</v>
      </c>
      <c r="C10" s="260" t="s">
        <v>708</v>
      </c>
      <c r="D10"/>
      <c r="E10"/>
      <c r="F10"/>
      <c r="G10"/>
      <c r="H10"/>
      <c r="I10"/>
      <c r="J10"/>
      <c r="K10"/>
    </row>
    <row r="11" spans="1:11" customFormat="1" ht="40.5" customHeight="1" x14ac:dyDescent="0.2">
      <c r="A11" s="264" t="s">
        <v>687</v>
      </c>
      <c r="B11" s="260" t="s">
        <v>685</v>
      </c>
      <c r="C11" s="260" t="s">
        <v>719</v>
      </c>
    </row>
    <row r="12" spans="1:11" ht="16.5" customHeight="1" x14ac:dyDescent="0.2">
      <c r="A12"/>
      <c r="B12"/>
      <c r="C12"/>
      <c r="D12"/>
      <c r="E12"/>
      <c r="F12"/>
      <c r="G12"/>
      <c r="H12"/>
      <c r="I12"/>
      <c r="J12"/>
      <c r="K12"/>
    </row>
    <row r="13" spans="1:11" ht="35.25" customHeight="1" x14ac:dyDescent="0.2">
      <c r="A13"/>
      <c r="B13"/>
      <c r="C13"/>
      <c r="D13"/>
      <c r="E13"/>
      <c r="F13"/>
      <c r="G13"/>
      <c r="H13"/>
      <c r="I13"/>
      <c r="J13"/>
      <c r="K13"/>
    </row>
    <row r="14" spans="1:11" ht="27" customHeight="1" x14ac:dyDescent="0.2">
      <c r="A14"/>
      <c r="B14"/>
      <c r="C14"/>
      <c r="D14"/>
      <c r="E14"/>
      <c r="F14"/>
      <c r="G14"/>
      <c r="H14"/>
      <c r="I14"/>
      <c r="J14"/>
      <c r="K14"/>
    </row>
    <row r="15" spans="1:11" ht="40.5" customHeight="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/>
      <c r="B16"/>
      <c r="C16"/>
      <c r="D16"/>
      <c r="E16"/>
      <c r="F16"/>
      <c r="G16"/>
      <c r="H16"/>
      <c r="I16"/>
      <c r="J16"/>
      <c r="K16"/>
    </row>
    <row r="17" spans="1:11" x14ac:dyDescent="0.2">
      <c r="A17"/>
      <c r="B17"/>
      <c r="C17"/>
      <c r="D17"/>
      <c r="E17"/>
      <c r="F17"/>
      <c r="G17"/>
      <c r="H17"/>
      <c r="I17"/>
      <c r="J17"/>
      <c r="K17"/>
    </row>
    <row r="18" spans="1:11" x14ac:dyDescent="0.2">
      <c r="A18"/>
      <c r="B18"/>
      <c r="C18"/>
      <c r="D18"/>
      <c r="E18"/>
      <c r="F18"/>
      <c r="G18"/>
      <c r="H18"/>
      <c r="I18"/>
      <c r="J18"/>
      <c r="K18"/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/>
      <c r="B20"/>
      <c r="C20"/>
      <c r="D20"/>
      <c r="E20"/>
      <c r="F20"/>
      <c r="G20"/>
      <c r="H20"/>
      <c r="I20"/>
      <c r="J20"/>
      <c r="K20"/>
    </row>
    <row r="21" spans="1:11" x14ac:dyDescent="0.2">
      <c r="A21"/>
      <c r="B21"/>
      <c r="C21"/>
      <c r="D21"/>
      <c r="E21"/>
      <c r="F21"/>
      <c r="G21"/>
      <c r="H21"/>
      <c r="I21"/>
      <c r="J21"/>
      <c r="K21"/>
    </row>
    <row r="22" spans="1:11" x14ac:dyDescent="0.2">
      <c r="A22"/>
      <c r="B22"/>
      <c r="C22"/>
      <c r="D22"/>
      <c r="E22"/>
      <c r="F22"/>
      <c r="G22"/>
      <c r="H22"/>
      <c r="I22"/>
      <c r="J22"/>
      <c r="K22"/>
    </row>
    <row r="23" spans="1:11" x14ac:dyDescent="0.2">
      <c r="A23"/>
      <c r="B23"/>
      <c r="C23"/>
      <c r="D23"/>
      <c r="E23"/>
      <c r="F23"/>
      <c r="G23"/>
      <c r="H23"/>
      <c r="I23"/>
      <c r="J23"/>
      <c r="K23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x14ac:dyDescent="0.2">
      <c r="A25"/>
      <c r="B25"/>
      <c r="C25"/>
      <c r="D25"/>
      <c r="E25"/>
      <c r="F25"/>
      <c r="G25"/>
      <c r="H25"/>
      <c r="I25"/>
      <c r="J25"/>
      <c r="K25"/>
    </row>
    <row r="26" spans="1:11" x14ac:dyDescent="0.2">
      <c r="A26"/>
      <c r="B26"/>
      <c r="C26"/>
      <c r="D26"/>
      <c r="E26"/>
      <c r="F26"/>
      <c r="G26"/>
      <c r="H26"/>
      <c r="I26"/>
      <c r="J26"/>
      <c r="K26"/>
    </row>
    <row r="27" spans="1:11" x14ac:dyDescent="0.2">
      <c r="A27"/>
      <c r="B27"/>
      <c r="C27"/>
      <c r="D27"/>
      <c r="E27"/>
      <c r="F27"/>
      <c r="G27"/>
      <c r="H27"/>
      <c r="I27"/>
      <c r="J27"/>
      <c r="K27"/>
    </row>
    <row r="28" spans="1:11" x14ac:dyDescent="0.2">
      <c r="A28"/>
      <c r="B28"/>
      <c r="C28"/>
      <c r="D28"/>
      <c r="E28"/>
      <c r="F28"/>
      <c r="G28"/>
      <c r="H28"/>
      <c r="I28"/>
      <c r="J28"/>
      <c r="K28"/>
    </row>
    <row r="29" spans="1:11" x14ac:dyDescent="0.2">
      <c r="A29"/>
      <c r="B29"/>
      <c r="C29"/>
      <c r="D29"/>
      <c r="E29"/>
      <c r="F29"/>
      <c r="G29"/>
      <c r="H29"/>
      <c r="I29"/>
      <c r="J29"/>
      <c r="K29"/>
    </row>
    <row r="30" spans="1:11" x14ac:dyDescent="0.2">
      <c r="A30"/>
      <c r="B30"/>
      <c r="C30"/>
      <c r="D30"/>
      <c r="E30"/>
      <c r="F30"/>
      <c r="G30"/>
      <c r="H30"/>
      <c r="I30"/>
      <c r="J30"/>
      <c r="K30"/>
    </row>
    <row r="31" spans="1:11" x14ac:dyDescent="0.2">
      <c r="A31"/>
      <c r="B31"/>
      <c r="C31"/>
      <c r="D31"/>
      <c r="E31"/>
      <c r="F31"/>
      <c r="G31"/>
      <c r="H31"/>
      <c r="I31"/>
      <c r="J31"/>
      <c r="K31"/>
    </row>
    <row r="32" spans="1:11" x14ac:dyDescent="0.2">
      <c r="A32"/>
      <c r="B32"/>
      <c r="C32"/>
      <c r="D32"/>
      <c r="E32"/>
      <c r="F32"/>
      <c r="G32"/>
      <c r="H32"/>
      <c r="I32"/>
      <c r="J32"/>
      <c r="K32"/>
    </row>
    <row r="33" spans="1:11" x14ac:dyDescent="0.2">
      <c r="A33"/>
      <c r="B33"/>
      <c r="C33"/>
      <c r="D33"/>
      <c r="E33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/>
      <c r="G34"/>
      <c r="H34"/>
      <c r="I34"/>
      <c r="J34"/>
      <c r="K34"/>
    </row>
    <row r="35" spans="1:11" x14ac:dyDescent="0.2">
      <c r="A35"/>
      <c r="B35"/>
      <c r="C35"/>
      <c r="D35"/>
      <c r="E35"/>
      <c r="F35"/>
      <c r="G35"/>
      <c r="H35"/>
      <c r="I35"/>
      <c r="J35"/>
      <c r="K35"/>
    </row>
    <row r="36" spans="1:11" x14ac:dyDescent="0.2">
      <c r="A36"/>
      <c r="B36"/>
      <c r="C36"/>
      <c r="D36"/>
      <c r="E36"/>
      <c r="F36"/>
      <c r="G36"/>
      <c r="H36"/>
      <c r="I36"/>
      <c r="J36"/>
      <c r="K36"/>
    </row>
    <row r="37" spans="1:11" ht="33" customHeight="1" x14ac:dyDescent="0.2">
      <c r="A37"/>
      <c r="B37"/>
      <c r="C37"/>
      <c r="D37"/>
      <c r="E37"/>
      <c r="F37"/>
      <c r="G37"/>
      <c r="H37"/>
      <c r="I37"/>
      <c r="J37"/>
      <c r="K37"/>
    </row>
  </sheetData>
  <mergeCells count="3">
    <mergeCell ref="A2:C2"/>
    <mergeCell ref="A1:G1"/>
    <mergeCell ref="A6:C6"/>
  </mergeCells>
  <phoneticPr fontId="21" type="noConversion"/>
  <hyperlinks>
    <hyperlink ref="A1:G1" location="'адресный список'!A1" display="'адресный список'!A1"/>
  </hyperlink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3.5703125" style="15" customWidth="1"/>
    <col min="3" max="3" width="12.7109375" style="3" customWidth="1"/>
    <col min="4" max="4" width="16.42578125" style="3" customWidth="1"/>
    <col min="5" max="5" width="9.140625" style="3"/>
    <col min="6" max="6" width="12.8554687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469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[2]свод!$CQ$12</f>
        <v>636935.88</v>
      </c>
      <c r="G12" s="271"/>
      <c r="H12" s="281">
        <f>[2]свод!$CQ$12</f>
        <v>636935.88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15.6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[2]свод!$CQ$13</f>
        <v>86763.6</v>
      </c>
      <c r="G21" s="7"/>
      <c r="H21" s="10">
        <f>[2]свод!$CQ$13</f>
        <v>86763.6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[2]свод!$CQ$14</f>
        <v>73311.959999999992</v>
      </c>
      <c r="G22" s="7"/>
      <c r="H22" s="10">
        <f>[2]свод!$CQ$14</f>
        <v>73311.959999999992</v>
      </c>
      <c r="I22" s="14"/>
    </row>
    <row r="23" spans="1:10" ht="44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[2]свод!$CQ$15</f>
        <v>10487.880000000001</v>
      </c>
      <c r="G23" s="7"/>
      <c r="H23" s="10">
        <f>[2]свод!$CQ$15</f>
        <v>10487.880000000001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[2]свод!$CQ$16</f>
        <v>115511.40000000001</v>
      </c>
      <c r="G24" s="7"/>
      <c r="H24" s="10">
        <f>[2]свод!$CQ$16</f>
        <v>115511.40000000001</v>
      </c>
      <c r="I24" s="14"/>
    </row>
    <row r="25" spans="1:10" ht="41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[2]свод!$CQ$17</f>
        <v>37665</v>
      </c>
      <c r="G25" s="7"/>
      <c r="H25" s="10">
        <f>[2]свод!$CQ$17</f>
        <v>37665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SUM(F27:F28)</f>
        <v>25724</v>
      </c>
      <c r="G26" s="10"/>
      <c r="H26" s="10">
        <f>SUM(H27:H28)</f>
        <v>15122</v>
      </c>
      <c r="I26" s="14"/>
      <c r="J26" s="12"/>
    </row>
    <row r="27" spans="1:10" ht="31.9" customHeight="1" x14ac:dyDescent="0.2">
      <c r="A27" s="286"/>
      <c r="B27" s="8" t="s">
        <v>110</v>
      </c>
      <c r="C27" s="8" t="s">
        <v>61</v>
      </c>
      <c r="D27" s="9"/>
      <c r="E27" s="7">
        <v>4</v>
      </c>
      <c r="F27" s="10">
        <v>9200</v>
      </c>
      <c r="G27" s="7">
        <v>3</v>
      </c>
      <c r="H27" s="10">
        <v>4799</v>
      </c>
      <c r="I27" s="14">
        <v>12</v>
      </c>
      <c r="J27" s="12"/>
    </row>
    <row r="28" spans="1:10" ht="31.9" customHeight="1" x14ac:dyDescent="0.2">
      <c r="A28" s="286"/>
      <c r="B28" s="109" t="s">
        <v>184</v>
      </c>
      <c r="C28" s="110" t="s">
        <v>176</v>
      </c>
      <c r="D28" s="111"/>
      <c r="E28" s="107">
        <v>34</v>
      </c>
      <c r="F28" s="10">
        <v>16524</v>
      </c>
      <c r="G28" s="107">
        <v>22</v>
      </c>
      <c r="H28" s="10">
        <v>10323</v>
      </c>
      <c r="I28" s="145">
        <v>12</v>
      </c>
      <c r="J28" s="12"/>
    </row>
    <row r="29" spans="1:10" ht="31.9" customHeight="1" x14ac:dyDescent="0.2">
      <c r="A29" s="286"/>
      <c r="B29" s="109" t="s">
        <v>494</v>
      </c>
      <c r="C29" s="110"/>
      <c r="D29" s="111"/>
      <c r="E29" s="107"/>
      <c r="F29" s="10"/>
      <c r="G29" s="107">
        <v>1</v>
      </c>
      <c r="H29" s="10">
        <v>1369</v>
      </c>
      <c r="I29" s="145">
        <v>12</v>
      </c>
      <c r="J29" s="12"/>
    </row>
    <row r="30" spans="1:10" ht="31.9" customHeight="1" x14ac:dyDescent="0.2">
      <c r="A30" s="286"/>
      <c r="B30" s="109" t="s">
        <v>495</v>
      </c>
      <c r="C30" s="110"/>
      <c r="D30" s="111"/>
      <c r="E30" s="107"/>
      <c r="F30" s="10"/>
      <c r="G30" s="107">
        <v>9</v>
      </c>
      <c r="H30" s="10">
        <v>5881</v>
      </c>
      <c r="I30" s="145"/>
      <c r="J30" s="12"/>
    </row>
    <row r="31" spans="1:10" ht="31.9" customHeight="1" x14ac:dyDescent="0.2">
      <c r="A31" s="286"/>
      <c r="B31" s="6" t="s">
        <v>300</v>
      </c>
      <c r="C31" s="8"/>
      <c r="D31" s="9"/>
      <c r="E31" s="7"/>
      <c r="F31" s="7"/>
      <c r="G31" s="7"/>
      <c r="H31" s="7">
        <v>-187132</v>
      </c>
      <c r="I31" s="14"/>
      <c r="J31" s="12"/>
    </row>
    <row r="32" spans="1:10" x14ac:dyDescent="0.2">
      <c r="A32" s="290" t="s">
        <v>71</v>
      </c>
      <c r="B32" s="291"/>
      <c r="C32" s="291"/>
      <c r="D32" s="291"/>
      <c r="E32" s="291"/>
      <c r="F32" s="291"/>
      <c r="G32" s="291"/>
      <c r="H32" s="291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</sheetData>
  <mergeCells count="15">
    <mergeCell ref="A32:H32"/>
    <mergeCell ref="A12:A20"/>
    <mergeCell ref="A26:A31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38.85546875" style="15" customWidth="1"/>
    <col min="3" max="3" width="12.7109375" style="3" customWidth="1"/>
    <col min="4" max="4" width="16.42578125" style="3" customWidth="1"/>
    <col min="5" max="5" width="9.140625" style="68"/>
    <col min="6" max="6" width="12.85546875" style="68" customWidth="1"/>
    <col min="7" max="7" width="10.7109375" style="68" customWidth="1"/>
    <col min="8" max="8" width="12.42578125" style="68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455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97" t="s">
        <v>76</v>
      </c>
      <c r="F10" s="297"/>
      <c r="G10" s="297" t="s">
        <v>77</v>
      </c>
      <c r="H10" s="297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61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[2]свод!$BT$12</f>
        <v>636271.07999999996</v>
      </c>
      <c r="G12" s="271"/>
      <c r="H12" s="281">
        <f>[2]свод!$BT$12</f>
        <v>636271.07999999996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7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[2]свод!$BT$13</f>
        <v>86673</v>
      </c>
      <c r="G21" s="7"/>
      <c r="H21" s="10">
        <f>[2]свод!$BT$13</f>
        <v>86673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[2]свод!$BT$14</f>
        <v>73235.520000000004</v>
      </c>
      <c r="G22" s="7"/>
      <c r="H22" s="10">
        <f>[2]свод!$BT$14</f>
        <v>73235.520000000004</v>
      </c>
      <c r="I22" s="14"/>
    </row>
    <row r="23" spans="1:10" ht="51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[2]свод!$BT$15</f>
        <v>0</v>
      </c>
      <c r="G23" s="7"/>
      <c r="H23" s="10">
        <f>[2]свод!$BT$15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[2]свод!$BT$16</f>
        <v>115123.20000000001</v>
      </c>
      <c r="G24" s="7"/>
      <c r="H24" s="10">
        <f>[2]свод!$BT$16</f>
        <v>115123.20000000001</v>
      </c>
      <c r="I24" s="14"/>
    </row>
    <row r="25" spans="1:10" ht="33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SUM(F27:F31)</f>
        <v>9500</v>
      </c>
      <c r="G26" s="10"/>
      <c r="H26" s="10">
        <f>H27+H28+H29+H30+H31+H32</f>
        <v>134149</v>
      </c>
      <c r="I26" s="14"/>
      <c r="J26" s="12"/>
    </row>
    <row r="27" spans="1:10" x14ac:dyDescent="0.2">
      <c r="A27" s="286"/>
      <c r="B27" s="8" t="s">
        <v>122</v>
      </c>
      <c r="C27" s="8" t="s">
        <v>62</v>
      </c>
      <c r="D27" s="9"/>
      <c r="E27" s="7">
        <v>10</v>
      </c>
      <c r="F27" s="10">
        <v>9500</v>
      </c>
      <c r="G27" s="7">
        <v>10</v>
      </c>
      <c r="H27" s="10">
        <v>11888</v>
      </c>
      <c r="I27" s="14">
        <v>12</v>
      </c>
    </row>
    <row r="28" spans="1:10" ht="25.5" x14ac:dyDescent="0.2">
      <c r="A28" s="286"/>
      <c r="B28" s="8" t="s">
        <v>203</v>
      </c>
      <c r="C28" s="8" t="s">
        <v>176</v>
      </c>
      <c r="D28" s="9"/>
      <c r="E28" s="7"/>
      <c r="F28" s="10"/>
      <c r="G28" s="7">
        <v>2</v>
      </c>
      <c r="H28" s="10">
        <v>2782</v>
      </c>
      <c r="I28" s="14">
        <v>12</v>
      </c>
    </row>
    <row r="29" spans="1:10" x14ac:dyDescent="0.2">
      <c r="A29" s="286"/>
      <c r="B29" s="8" t="s">
        <v>202</v>
      </c>
      <c r="C29" s="8" t="s">
        <v>454</v>
      </c>
      <c r="D29" s="9"/>
      <c r="E29" s="7"/>
      <c r="F29" s="10"/>
      <c r="G29" s="7">
        <v>25</v>
      </c>
      <c r="H29" s="10">
        <v>3011</v>
      </c>
      <c r="I29" s="14">
        <v>12</v>
      </c>
    </row>
    <row r="30" spans="1:10" x14ac:dyDescent="0.2">
      <c r="A30" s="286"/>
      <c r="B30" s="8" t="s">
        <v>244</v>
      </c>
      <c r="C30" s="8" t="s">
        <v>176</v>
      </c>
      <c r="D30" s="9"/>
      <c r="E30" s="7"/>
      <c r="F30" s="10"/>
      <c r="G30" s="7">
        <v>2</v>
      </c>
      <c r="H30" s="10">
        <v>1963</v>
      </c>
      <c r="I30" s="14">
        <v>12</v>
      </c>
    </row>
    <row r="31" spans="1:10" x14ac:dyDescent="0.2">
      <c r="A31" s="286"/>
      <c r="B31" s="110" t="s">
        <v>110</v>
      </c>
      <c r="C31" s="110" t="s">
        <v>176</v>
      </c>
      <c r="D31" s="111"/>
      <c r="E31" s="107"/>
      <c r="F31" s="112"/>
      <c r="G31" s="107">
        <v>3</v>
      </c>
      <c r="H31" s="112">
        <v>3477</v>
      </c>
      <c r="I31" s="145">
        <v>12</v>
      </c>
    </row>
    <row r="32" spans="1:10" ht="25.5" x14ac:dyDescent="0.2">
      <c r="A32" s="286"/>
      <c r="B32" s="6" t="s">
        <v>300</v>
      </c>
      <c r="C32" s="8"/>
      <c r="D32" s="9"/>
      <c r="E32" s="7"/>
      <c r="F32" s="10"/>
      <c r="G32" s="7"/>
      <c r="H32" s="10">
        <v>111028</v>
      </c>
      <c r="I32" s="14"/>
    </row>
    <row r="33" spans="1:9" x14ac:dyDescent="0.2">
      <c r="A33" s="290" t="s">
        <v>71</v>
      </c>
      <c r="B33" s="291"/>
      <c r="C33" s="291"/>
      <c r="D33" s="291"/>
      <c r="E33" s="291"/>
      <c r="F33" s="291"/>
      <c r="G33" s="291"/>
      <c r="H33" s="291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</sheetData>
  <mergeCells count="15"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51.85546875" style="15" customWidth="1"/>
    <col min="3" max="3" width="12.7109375" style="3" customWidth="1"/>
    <col min="4" max="4" width="15.42578125" style="3" customWidth="1"/>
    <col min="5" max="5" width="9.140625" style="4"/>
    <col min="6" max="6" width="15.5703125" style="4" customWidth="1"/>
    <col min="7" max="7" width="10.7109375" style="4" customWidth="1"/>
    <col min="8" max="8" width="14.140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468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1"/>
      <c r="F12" s="281">
        <v>1454057</v>
      </c>
      <c r="G12" s="271"/>
      <c r="H12" s="281">
        <v>1454057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8.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198067.8</v>
      </c>
      <c r="G21" s="7"/>
      <c r="H21" s="10">
        <v>198067.8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167361.35999999999</v>
      </c>
      <c r="G22" s="7"/>
      <c r="H22" s="10">
        <v>167361.35999999999</v>
      </c>
      <c r="I22" s="14"/>
    </row>
    <row r="23" spans="1:10" ht="36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[2]свод!$CD$15</f>
        <v>0</v>
      </c>
      <c r="G23" s="7"/>
      <c r="H23" s="10">
        <f>[2]свод!$CD$15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331391.76</v>
      </c>
      <c r="G24" s="7"/>
      <c r="H24" s="10">
        <v>331391.76</v>
      </c>
      <c r="I24" s="14"/>
    </row>
    <row r="25" spans="1:10" ht="28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85985.16</v>
      </c>
      <c r="G25" s="7"/>
      <c r="H25" s="10">
        <v>85985.16</v>
      </c>
      <c r="I25" s="14"/>
    </row>
    <row r="26" spans="1:10" ht="31.9" customHeight="1" x14ac:dyDescent="0.2">
      <c r="A26" s="275">
        <v>7</v>
      </c>
      <c r="B26" s="8" t="s">
        <v>100</v>
      </c>
      <c r="C26" s="8"/>
      <c r="D26" s="8" t="s">
        <v>101</v>
      </c>
      <c r="E26" s="7"/>
      <c r="F26" s="10">
        <f>SUM(F27:F33)</f>
        <v>1472912</v>
      </c>
      <c r="G26" s="10"/>
      <c r="H26" s="10">
        <f>SUM(H27:H34)</f>
        <v>2108816</v>
      </c>
      <c r="I26" s="14"/>
      <c r="J26" s="12"/>
    </row>
    <row r="27" spans="1:10" x14ac:dyDescent="0.2">
      <c r="A27" s="276"/>
      <c r="B27" s="8" t="s">
        <v>151</v>
      </c>
      <c r="C27" s="8" t="s">
        <v>61</v>
      </c>
      <c r="D27" s="9"/>
      <c r="E27" s="7">
        <v>3</v>
      </c>
      <c r="F27" s="10">
        <v>804000</v>
      </c>
      <c r="G27" s="7">
        <v>3</v>
      </c>
      <c r="H27" s="10">
        <v>866704</v>
      </c>
      <c r="I27" s="14">
        <v>36</v>
      </c>
    </row>
    <row r="28" spans="1:10" x14ac:dyDescent="0.2">
      <c r="A28" s="276"/>
      <c r="B28" s="8"/>
      <c r="C28" s="8"/>
      <c r="D28" s="9"/>
      <c r="E28" s="7"/>
      <c r="F28" s="10"/>
      <c r="G28" s="7"/>
      <c r="H28" s="10"/>
      <c r="I28" s="14"/>
    </row>
    <row r="29" spans="1:10" x14ac:dyDescent="0.2">
      <c r="A29" s="276"/>
      <c r="B29" s="8" t="s">
        <v>110</v>
      </c>
      <c r="C29" s="8" t="s">
        <v>61</v>
      </c>
      <c r="D29" s="9"/>
      <c r="E29" s="7">
        <v>6</v>
      </c>
      <c r="F29" s="10">
        <v>13800</v>
      </c>
      <c r="G29" s="7">
        <v>4</v>
      </c>
      <c r="H29" s="10">
        <v>8194</v>
      </c>
      <c r="I29" s="14">
        <v>12</v>
      </c>
    </row>
    <row r="30" spans="1:10" x14ac:dyDescent="0.2">
      <c r="A30" s="276"/>
      <c r="B30" s="8" t="s">
        <v>152</v>
      </c>
      <c r="C30" s="8" t="s">
        <v>61</v>
      </c>
      <c r="D30" s="9"/>
      <c r="E30" s="7">
        <v>36</v>
      </c>
      <c r="F30" s="10">
        <v>648000</v>
      </c>
      <c r="G30" s="7">
        <v>36</v>
      </c>
      <c r="H30" s="10">
        <v>628332</v>
      </c>
      <c r="I30" s="14">
        <v>12</v>
      </c>
    </row>
    <row r="31" spans="1:10" x14ac:dyDescent="0.2">
      <c r="A31" s="276"/>
      <c r="B31" s="8" t="s">
        <v>244</v>
      </c>
      <c r="C31" s="8" t="s">
        <v>61</v>
      </c>
      <c r="D31" s="9"/>
      <c r="E31" s="7"/>
      <c r="F31" s="10"/>
      <c r="G31" s="7">
        <v>11</v>
      </c>
      <c r="H31" s="10">
        <v>34414</v>
      </c>
      <c r="I31" s="14">
        <v>12</v>
      </c>
    </row>
    <row r="32" spans="1:10" ht="25.5" x14ac:dyDescent="0.2">
      <c r="A32" s="276"/>
      <c r="B32" s="8" t="s">
        <v>119</v>
      </c>
      <c r="C32" s="8" t="s">
        <v>61</v>
      </c>
      <c r="D32" s="9"/>
      <c r="E32" s="7">
        <v>4</v>
      </c>
      <c r="F32" s="10">
        <v>1280</v>
      </c>
      <c r="G32" s="7">
        <v>1</v>
      </c>
      <c r="H32" s="10">
        <v>1343</v>
      </c>
      <c r="I32" s="14">
        <v>12</v>
      </c>
    </row>
    <row r="33" spans="1:9" x14ac:dyDescent="0.2">
      <c r="A33" s="276"/>
      <c r="B33" s="109" t="s">
        <v>184</v>
      </c>
      <c r="C33" s="110" t="s">
        <v>176</v>
      </c>
      <c r="D33" s="111"/>
      <c r="E33" s="107">
        <v>21</v>
      </c>
      <c r="F33" s="112">
        <v>5832</v>
      </c>
      <c r="G33" s="107">
        <v>6</v>
      </c>
      <c r="H33" s="112">
        <v>2716</v>
      </c>
      <c r="I33" s="145">
        <v>12</v>
      </c>
    </row>
    <row r="34" spans="1:9" x14ac:dyDescent="0.2">
      <c r="A34" s="276"/>
      <c r="B34" s="134" t="s">
        <v>300</v>
      </c>
      <c r="C34" s="8"/>
      <c r="D34" s="9"/>
      <c r="E34" s="7"/>
      <c r="F34" s="10"/>
      <c r="G34" s="7"/>
      <c r="H34" s="10">
        <v>567113</v>
      </c>
      <c r="I34" s="14"/>
    </row>
    <row r="35" spans="1:9" x14ac:dyDescent="0.2">
      <c r="A35" s="41"/>
      <c r="B35" s="122"/>
      <c r="C35" s="43"/>
      <c r="D35" s="42"/>
      <c r="E35" s="41"/>
      <c r="F35" s="81"/>
      <c r="G35" s="41"/>
      <c r="H35" s="81"/>
      <c r="I35" s="45"/>
    </row>
    <row r="36" spans="1:9" x14ac:dyDescent="0.2">
      <c r="A36" s="290" t="s">
        <v>71</v>
      </c>
      <c r="B36" s="291"/>
      <c r="C36" s="291"/>
      <c r="D36" s="291"/>
      <c r="E36" s="291"/>
      <c r="F36" s="291"/>
      <c r="G36" s="291"/>
      <c r="H36" s="291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5">
    <mergeCell ref="A36:H36"/>
    <mergeCell ref="A12:A20"/>
    <mergeCell ref="E10:F10"/>
    <mergeCell ref="G10:H10"/>
    <mergeCell ref="H12:H20"/>
    <mergeCell ref="A10:A11"/>
    <mergeCell ref="B10:B11"/>
    <mergeCell ref="E12:E20"/>
    <mergeCell ref="A26:A34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2" workbookViewId="0">
      <selection activeCell="H27" sqref="H27"/>
    </sheetView>
  </sheetViews>
  <sheetFormatPr defaultRowHeight="12.75" x14ac:dyDescent="0.2"/>
  <cols>
    <col min="1" max="1" width="13" style="3" customWidth="1"/>
    <col min="2" max="2" width="44.28515625" style="15" customWidth="1"/>
    <col min="3" max="3" width="12.7109375" style="3" customWidth="1"/>
    <col min="4" max="4" width="16.42578125" style="3" customWidth="1"/>
    <col min="5" max="5" width="9.140625" style="4"/>
    <col min="6" max="6" width="15.85546875" style="4" customWidth="1"/>
    <col min="7" max="7" width="10.7109375" style="4" customWidth="1"/>
    <col min="8" max="8" width="14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467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5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[2]свод!$CC$12</f>
        <v>1862681.28</v>
      </c>
      <c r="G12" s="271"/>
      <c r="H12" s="281">
        <f>[2]свод!$CC$12</f>
        <v>1862681.28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3.7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32" t="s">
        <v>94</v>
      </c>
      <c r="C21" s="8"/>
      <c r="D21" s="9" t="s">
        <v>90</v>
      </c>
      <c r="E21" s="7"/>
      <c r="F21" s="10">
        <f>[2]свод!$CC$13</f>
        <v>253734.12</v>
      </c>
      <c r="G21" s="7"/>
      <c r="H21" s="10">
        <f>[2]свод!$CC$13</f>
        <v>253734.12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[2]свод!$CC$14</f>
        <v>214394.03999999998</v>
      </c>
      <c r="G22" s="7"/>
      <c r="H22" s="10">
        <f>[2]свод!$CC$14</f>
        <v>214394.03999999998</v>
      </c>
      <c r="I22" s="14"/>
    </row>
    <row r="23" spans="1:10" ht="66.75" customHeight="1" x14ac:dyDescent="0.2">
      <c r="A23" s="7">
        <v>4</v>
      </c>
      <c r="B23" s="32" t="s">
        <v>97</v>
      </c>
      <c r="C23" s="8"/>
      <c r="D23" s="9" t="s">
        <v>90</v>
      </c>
      <c r="E23" s="7"/>
      <c r="F23" s="10">
        <f>[2]свод!$CC$15</f>
        <v>0</v>
      </c>
      <c r="G23" s="7"/>
      <c r="H23" s="10">
        <f>[2]свод!$CC$15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[2]свод!$CC$16</f>
        <v>420287.39999999997</v>
      </c>
      <c r="G24" s="7"/>
      <c r="H24" s="10">
        <f>[2]свод!$CC$16</f>
        <v>420287.39999999997</v>
      </c>
      <c r="I24" s="14"/>
    </row>
    <row r="25" spans="1:10" ht="52.5" customHeight="1" x14ac:dyDescent="0.2">
      <c r="A25" s="7">
        <v>6</v>
      </c>
      <c r="B25" s="32" t="s">
        <v>99</v>
      </c>
      <c r="C25" s="8"/>
      <c r="D25" s="9" t="s">
        <v>90</v>
      </c>
      <c r="E25" s="7"/>
      <c r="F25" s="10">
        <f>[2]свод!$CC$17</f>
        <v>110148.36000000002</v>
      </c>
      <c r="G25" s="7"/>
      <c r="H25" s="10">
        <f>[2]свод!$CC$17</f>
        <v>110148.36000000002</v>
      </c>
      <c r="I25" s="14"/>
    </row>
    <row r="26" spans="1:10" ht="48" customHeight="1" x14ac:dyDescent="0.2">
      <c r="A26" s="271">
        <v>7</v>
      </c>
      <c r="B26" s="32" t="s">
        <v>100</v>
      </c>
      <c r="C26" s="8"/>
      <c r="D26" s="8" t="s">
        <v>101</v>
      </c>
      <c r="E26" s="7"/>
      <c r="F26" s="10">
        <f>SUM(F27:F30)</f>
        <v>201760</v>
      </c>
      <c r="G26" s="10"/>
      <c r="H26" s="10">
        <f>SUM(H27:H32)</f>
        <v>626108</v>
      </c>
      <c r="I26" s="14"/>
      <c r="J26" s="12"/>
    </row>
    <row r="27" spans="1:10" ht="48" customHeight="1" x14ac:dyDescent="0.2">
      <c r="A27" s="271"/>
      <c r="B27" s="8" t="s">
        <v>192</v>
      </c>
      <c r="C27" s="8" t="s">
        <v>66</v>
      </c>
      <c r="D27" s="9"/>
      <c r="E27" s="7">
        <v>10</v>
      </c>
      <c r="F27" s="10">
        <v>10000</v>
      </c>
      <c r="G27" s="7">
        <v>180</v>
      </c>
      <c r="H27" s="10">
        <v>220695</v>
      </c>
      <c r="I27" s="14">
        <v>12</v>
      </c>
      <c r="J27" s="12"/>
    </row>
    <row r="28" spans="1:10" ht="48" customHeight="1" x14ac:dyDescent="0.2">
      <c r="A28" s="271"/>
      <c r="B28" s="8" t="s">
        <v>110</v>
      </c>
      <c r="C28" s="8" t="s">
        <v>61</v>
      </c>
      <c r="D28" s="9"/>
      <c r="E28" s="7">
        <v>4</v>
      </c>
      <c r="F28" s="10">
        <v>9200</v>
      </c>
      <c r="G28" s="7">
        <v>2</v>
      </c>
      <c r="H28" s="10">
        <v>3199</v>
      </c>
      <c r="I28" s="14">
        <v>12</v>
      </c>
      <c r="J28" s="12"/>
    </row>
    <row r="29" spans="1:10" ht="48" customHeight="1" x14ac:dyDescent="0.2">
      <c r="A29" s="271"/>
      <c r="B29" s="8" t="s">
        <v>215</v>
      </c>
      <c r="C29" s="8" t="s">
        <v>61</v>
      </c>
      <c r="D29" s="9"/>
      <c r="E29" s="7">
        <v>18</v>
      </c>
      <c r="F29" s="10">
        <v>180000</v>
      </c>
      <c r="G29" s="7">
        <v>18</v>
      </c>
      <c r="H29" s="10">
        <v>125273</v>
      </c>
      <c r="I29" s="14">
        <v>12</v>
      </c>
      <c r="J29" s="12"/>
    </row>
    <row r="30" spans="1:10" ht="25.5" x14ac:dyDescent="0.2">
      <c r="A30" s="271"/>
      <c r="B30" s="8" t="s">
        <v>119</v>
      </c>
      <c r="C30" s="8" t="s">
        <v>61</v>
      </c>
      <c r="D30" s="9"/>
      <c r="E30" s="7">
        <v>8</v>
      </c>
      <c r="F30" s="10">
        <v>2560</v>
      </c>
      <c r="G30" s="7">
        <v>1</v>
      </c>
      <c r="H30" s="10">
        <v>1343</v>
      </c>
      <c r="I30" s="14">
        <v>12</v>
      </c>
    </row>
    <row r="31" spans="1:10" x14ac:dyDescent="0.2">
      <c r="A31" s="271"/>
      <c r="B31" s="8" t="s">
        <v>244</v>
      </c>
      <c r="C31" s="8" t="s">
        <v>61</v>
      </c>
      <c r="D31" s="9"/>
      <c r="E31" s="7"/>
      <c r="F31" s="10"/>
      <c r="G31" s="7">
        <v>26</v>
      </c>
      <c r="H31" s="10">
        <v>36636</v>
      </c>
      <c r="I31" s="14">
        <v>12</v>
      </c>
    </row>
    <row r="32" spans="1:10" x14ac:dyDescent="0.2">
      <c r="A32" s="271"/>
      <c r="B32" s="8" t="s">
        <v>300</v>
      </c>
      <c r="C32" s="8"/>
      <c r="D32" s="9"/>
      <c r="E32" s="7"/>
      <c r="F32" s="10"/>
      <c r="G32" s="7"/>
      <c r="H32" s="10">
        <v>238962</v>
      </c>
      <c r="I32" s="14"/>
    </row>
    <row r="33" spans="1:9" x14ac:dyDescent="0.2">
      <c r="A33" s="290" t="s">
        <v>71</v>
      </c>
      <c r="B33" s="291"/>
      <c r="C33" s="291"/>
      <c r="D33" s="291"/>
      <c r="E33" s="291"/>
      <c r="F33" s="291"/>
      <c r="G33" s="291"/>
      <c r="H33" s="291"/>
      <c r="I33" s="45"/>
    </row>
    <row r="34" spans="1:9" x14ac:dyDescent="0.2">
      <c r="F34" s="87"/>
      <c r="H34" s="87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</sheetData>
  <mergeCells count="15"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2" workbookViewId="0">
      <selection activeCell="H27" sqref="H27"/>
    </sheetView>
  </sheetViews>
  <sheetFormatPr defaultRowHeight="12.75" x14ac:dyDescent="0.2"/>
  <cols>
    <col min="1" max="1" width="13" style="4" customWidth="1"/>
    <col min="2" max="2" width="43.85546875" style="15" customWidth="1"/>
    <col min="3" max="3" width="12.7109375" style="3" customWidth="1"/>
    <col min="4" max="4" width="16.42578125" style="3" customWidth="1"/>
    <col min="5" max="5" width="9.140625" style="4"/>
    <col min="6" max="6" width="13.85546875" style="4" customWidth="1"/>
    <col min="7" max="7" width="10.7109375" style="4" customWidth="1"/>
    <col min="8" max="9" width="15.85546875" style="4" customWidth="1"/>
    <col min="10" max="10" width="10.85546875" style="3" customWidth="1"/>
    <col min="11" max="16384" width="9.140625" style="3"/>
  </cols>
  <sheetData>
    <row r="1" spans="1:10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10" ht="12.75" customHeight="1" x14ac:dyDescent="0.2">
      <c r="A2" s="284" t="s">
        <v>466</v>
      </c>
      <c r="B2" s="278"/>
      <c r="C2" s="278"/>
      <c r="D2" s="278"/>
      <c r="E2" s="278"/>
      <c r="F2" s="278"/>
      <c r="G2" s="278"/>
      <c r="H2" s="278"/>
      <c r="I2" s="278"/>
    </row>
    <row r="3" spans="1:10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10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10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10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10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10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10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10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10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10" ht="61.5" customHeight="1" x14ac:dyDescent="0.2">
      <c r="A12" s="271">
        <v>1</v>
      </c>
      <c r="B12" s="8" t="s">
        <v>80</v>
      </c>
      <c r="C12" s="8"/>
      <c r="D12" s="9"/>
      <c r="E12" s="271"/>
      <c r="F12" s="281">
        <v>1016435.52</v>
      </c>
      <c r="G12" s="271"/>
      <c r="H12" s="281">
        <v>1016435.52</v>
      </c>
      <c r="I12" s="14"/>
    </row>
    <row r="13" spans="1:10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10" ht="36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10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10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  <c r="J16" s="121"/>
    </row>
    <row r="17" spans="1:10" ht="28.5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30.75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138186.72</v>
      </c>
      <c r="G21" s="7"/>
      <c r="H21" s="10">
        <v>138186.72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116923.8</v>
      </c>
      <c r="G22" s="7"/>
      <c r="H22" s="10">
        <v>116923.8</v>
      </c>
      <c r="I22" s="14"/>
    </row>
    <row r="23" spans="1:10" ht="59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[2]свод!$CA$15</f>
        <v>0</v>
      </c>
      <c r="G23" s="7"/>
      <c r="H23" s="10">
        <f>[2]свод!$CA$15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228302.64</v>
      </c>
      <c r="G24" s="7"/>
      <c r="H24" s="10">
        <v>228302.64</v>
      </c>
      <c r="I24" s="14"/>
    </row>
    <row r="25" spans="1:10" ht="38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60158.76</v>
      </c>
      <c r="G25" s="7"/>
      <c r="H25" s="10">
        <v>60158.76</v>
      </c>
      <c r="I25" s="14"/>
    </row>
    <row r="26" spans="1:10" ht="47.25" customHeight="1" x14ac:dyDescent="0.2">
      <c r="A26" s="275">
        <v>7</v>
      </c>
      <c r="B26" s="8" t="s">
        <v>100</v>
      </c>
      <c r="C26" s="8"/>
      <c r="D26" s="8" t="s">
        <v>101</v>
      </c>
      <c r="E26" s="7"/>
      <c r="F26" s="10">
        <f>SUM(F27:F33)</f>
        <v>689630</v>
      </c>
      <c r="G26" s="10"/>
      <c r="H26" s="10">
        <f>SUM(H27:H34)</f>
        <v>1187727</v>
      </c>
      <c r="I26" s="14"/>
      <c r="J26" s="12"/>
    </row>
    <row r="27" spans="1:10" x14ac:dyDescent="0.2">
      <c r="A27" s="276"/>
      <c r="B27" s="8" t="s">
        <v>122</v>
      </c>
      <c r="C27" s="8" t="s">
        <v>62</v>
      </c>
      <c r="D27" s="9"/>
      <c r="E27" s="7">
        <v>9</v>
      </c>
      <c r="F27" s="10">
        <v>8550</v>
      </c>
      <c r="G27" s="7">
        <v>8</v>
      </c>
      <c r="H27" s="10">
        <v>7445</v>
      </c>
      <c r="I27" s="14">
        <v>12</v>
      </c>
    </row>
    <row r="28" spans="1:10" ht="13.5" customHeight="1" x14ac:dyDescent="0.2">
      <c r="A28" s="276"/>
      <c r="B28" s="8" t="s">
        <v>192</v>
      </c>
      <c r="C28" s="8" t="s">
        <v>66</v>
      </c>
      <c r="D28" s="9"/>
      <c r="E28" s="7">
        <v>20</v>
      </c>
      <c r="F28" s="10">
        <v>20000</v>
      </c>
      <c r="G28" s="7">
        <v>250</v>
      </c>
      <c r="H28" s="10">
        <v>284376</v>
      </c>
      <c r="I28" s="14">
        <v>12</v>
      </c>
    </row>
    <row r="29" spans="1:10" ht="15.75" customHeight="1" x14ac:dyDescent="0.2">
      <c r="A29" s="276"/>
      <c r="B29" s="8" t="s">
        <v>110</v>
      </c>
      <c r="C29" s="8" t="s">
        <v>61</v>
      </c>
      <c r="D29" s="9"/>
      <c r="E29" s="4">
        <v>6</v>
      </c>
      <c r="F29" s="87">
        <v>13800</v>
      </c>
      <c r="G29" s="7">
        <v>3</v>
      </c>
      <c r="H29" s="10">
        <v>8551</v>
      </c>
      <c r="I29" s="14">
        <v>12</v>
      </c>
    </row>
    <row r="30" spans="1:10" ht="14.25" customHeight="1" x14ac:dyDescent="0.2">
      <c r="A30" s="276"/>
      <c r="B30" s="8" t="s">
        <v>150</v>
      </c>
      <c r="C30" s="8" t="s">
        <v>61</v>
      </c>
      <c r="D30" s="9"/>
      <c r="E30" s="7">
        <v>27</v>
      </c>
      <c r="F30" s="10">
        <v>486000</v>
      </c>
      <c r="G30" s="7">
        <v>27</v>
      </c>
      <c r="H30" s="10">
        <v>456000</v>
      </c>
      <c r="I30" s="14">
        <v>12</v>
      </c>
    </row>
    <row r="31" spans="1:10" ht="14.25" customHeight="1" x14ac:dyDescent="0.2">
      <c r="A31" s="276"/>
      <c r="B31" s="8" t="s">
        <v>244</v>
      </c>
      <c r="C31" s="8" t="s">
        <v>61</v>
      </c>
      <c r="D31" s="9"/>
      <c r="E31" s="7"/>
      <c r="F31" s="10"/>
      <c r="G31" s="7">
        <v>36</v>
      </c>
      <c r="H31" s="10">
        <v>21241</v>
      </c>
      <c r="I31" s="14">
        <v>12</v>
      </c>
    </row>
    <row r="32" spans="1:10" ht="14.25" customHeight="1" x14ac:dyDescent="0.2">
      <c r="A32" s="276"/>
      <c r="B32" s="8" t="s">
        <v>215</v>
      </c>
      <c r="C32" s="8" t="s">
        <v>61</v>
      </c>
      <c r="D32" s="9"/>
      <c r="E32" s="7">
        <v>16</v>
      </c>
      <c r="F32" s="10">
        <v>160000</v>
      </c>
      <c r="G32" s="7">
        <v>20</v>
      </c>
      <c r="H32" s="10">
        <v>168464</v>
      </c>
      <c r="I32" s="14">
        <v>12</v>
      </c>
    </row>
    <row r="33" spans="1:9" ht="14.25" customHeight="1" x14ac:dyDescent="0.2">
      <c r="A33" s="276"/>
      <c r="B33" s="110" t="s">
        <v>119</v>
      </c>
      <c r="C33" s="110" t="s">
        <v>61</v>
      </c>
      <c r="D33" s="111"/>
      <c r="E33" s="107">
        <v>4</v>
      </c>
      <c r="F33" s="112">
        <v>1280</v>
      </c>
      <c r="G33" s="107">
        <v>2</v>
      </c>
      <c r="H33" s="112">
        <v>2688</v>
      </c>
      <c r="I33" s="145">
        <v>12</v>
      </c>
    </row>
    <row r="34" spans="1:9" x14ac:dyDescent="0.2">
      <c r="A34" s="276"/>
      <c r="B34" s="6" t="s">
        <v>300</v>
      </c>
      <c r="C34" s="8"/>
      <c r="D34" s="13"/>
      <c r="E34" s="7"/>
      <c r="F34" s="10"/>
      <c r="G34" s="7"/>
      <c r="H34" s="10">
        <v>238962</v>
      </c>
      <c r="I34" s="14"/>
    </row>
    <row r="35" spans="1:9" x14ac:dyDescent="0.2">
      <c r="A35" s="41"/>
      <c r="B35" s="120"/>
      <c r="C35" s="43"/>
      <c r="D35" s="44"/>
      <c r="E35" s="41"/>
      <c r="F35" s="81"/>
      <c r="G35" s="41"/>
      <c r="H35" s="81"/>
      <c r="I35" s="45"/>
    </row>
    <row r="36" spans="1:9" x14ac:dyDescent="0.2">
      <c r="A36" s="41"/>
      <c r="B36" s="120"/>
      <c r="C36" s="43"/>
      <c r="D36" s="44"/>
      <c r="E36" s="41"/>
      <c r="F36" s="81"/>
      <c r="G36" s="41"/>
      <c r="H36" s="81"/>
      <c r="I36" s="45"/>
    </row>
    <row r="37" spans="1:9" x14ac:dyDescent="0.2">
      <c r="A37" s="290" t="s">
        <v>71</v>
      </c>
      <c r="B37" s="291"/>
      <c r="C37" s="291"/>
      <c r="D37" s="291"/>
      <c r="E37" s="291"/>
      <c r="F37" s="291"/>
      <c r="G37" s="291"/>
      <c r="H37" s="291"/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37:H37"/>
    <mergeCell ref="A12:A20"/>
    <mergeCell ref="E10:F10"/>
    <mergeCell ref="G10:H10"/>
    <mergeCell ref="H12:H20"/>
    <mergeCell ref="A10:A11"/>
    <mergeCell ref="B10:B11"/>
    <mergeCell ref="E12:E20"/>
    <mergeCell ref="A26:A34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4.7109375" style="15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465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9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[2]свод!$CB$12</f>
        <v>320308.19999999995</v>
      </c>
      <c r="G12" s="271"/>
      <c r="H12" s="281">
        <f>[2]свод!$CB$12</f>
        <v>320308.19999999995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3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[2]свод!$CB$13</f>
        <v>43634.04</v>
      </c>
      <c r="G21" s="7"/>
      <c r="H21" s="10">
        <f>[2]свод!$CB$13</f>
        <v>43634.04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[2]свод!$CB$14</f>
        <v>36868.92</v>
      </c>
      <c r="G22" s="7"/>
      <c r="H22" s="10">
        <f>[2]свод!$CB$14</f>
        <v>36868.92</v>
      </c>
      <c r="I22" s="14"/>
    </row>
    <row r="23" spans="1:10" ht="40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[2]свод!$CB$15</f>
        <v>0</v>
      </c>
      <c r="G23" s="7"/>
      <c r="H23" s="10">
        <f>[2]свод!$CB$15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102054.24</v>
      </c>
      <c r="G24" s="7"/>
      <c r="H24" s="10">
        <v>102054.24</v>
      </c>
      <c r="I24" s="14"/>
    </row>
    <row r="25" spans="1:10" ht="39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[2]свод!$CB$17</f>
        <v>18941.16</v>
      </c>
      <c r="G25" s="7"/>
      <c r="H25" s="10">
        <f>[2]свод!$CB$17</f>
        <v>18941.16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SUM(F27:F28)</f>
        <v>20412</v>
      </c>
      <c r="G26" s="10"/>
      <c r="H26" s="10">
        <f>SUM(H27:H29)</f>
        <v>161619</v>
      </c>
      <c r="I26" s="14"/>
      <c r="J26" s="12"/>
    </row>
    <row r="27" spans="1:10" ht="25.5" x14ac:dyDescent="0.2">
      <c r="A27" s="286"/>
      <c r="B27" s="8" t="s">
        <v>215</v>
      </c>
      <c r="C27" s="8" t="s">
        <v>176</v>
      </c>
      <c r="D27" s="9"/>
      <c r="E27" s="7"/>
      <c r="F27" s="10"/>
      <c r="G27" s="7">
        <v>1</v>
      </c>
      <c r="H27" s="10">
        <v>10024</v>
      </c>
      <c r="I27" s="14">
        <v>12</v>
      </c>
    </row>
    <row r="28" spans="1:10" x14ac:dyDescent="0.2">
      <c r="A28" s="286"/>
      <c r="B28" s="109" t="s">
        <v>184</v>
      </c>
      <c r="C28" s="110" t="s">
        <v>176</v>
      </c>
      <c r="D28" s="111"/>
      <c r="E28" s="107">
        <v>42</v>
      </c>
      <c r="F28" s="112">
        <v>20412</v>
      </c>
      <c r="G28" s="107">
        <v>6</v>
      </c>
      <c r="H28" s="112">
        <v>3102</v>
      </c>
      <c r="I28" s="145">
        <v>12</v>
      </c>
    </row>
    <row r="29" spans="1:10" x14ac:dyDescent="0.2">
      <c r="A29" s="286"/>
      <c r="B29" s="6" t="s">
        <v>300</v>
      </c>
      <c r="C29" s="8"/>
      <c r="D29" s="9"/>
      <c r="E29" s="7"/>
      <c r="F29" s="10"/>
      <c r="G29" s="7"/>
      <c r="H29" s="10">
        <v>148493</v>
      </c>
      <c r="I29" s="14"/>
    </row>
    <row r="30" spans="1:10" x14ac:dyDescent="0.2">
      <c r="A30" s="290" t="s">
        <v>71</v>
      </c>
      <c r="B30" s="291"/>
      <c r="C30" s="291"/>
      <c r="D30" s="291"/>
      <c r="E30" s="291"/>
      <c r="F30" s="291"/>
      <c r="G30" s="291"/>
      <c r="H30" s="291"/>
      <c r="I30" s="45"/>
    </row>
    <row r="31" spans="1:10" x14ac:dyDescent="0.2">
      <c r="I31" s="45"/>
    </row>
    <row r="32" spans="1:10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</sheetData>
  <mergeCells count="15">
    <mergeCell ref="A30:H30"/>
    <mergeCell ref="A12:A20"/>
    <mergeCell ref="A26:A29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0:H30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H27" sqref="H27"/>
    </sheetView>
  </sheetViews>
  <sheetFormatPr defaultRowHeight="12.75" x14ac:dyDescent="0.2"/>
  <cols>
    <col min="1" max="1" width="7.5703125" style="4" customWidth="1"/>
    <col min="2" max="2" width="48.42578125" style="3" customWidth="1"/>
    <col min="3" max="3" width="8.5703125" style="3" customWidth="1"/>
    <col min="4" max="4" width="16.42578125" style="3" customWidth="1"/>
    <col min="5" max="5" width="9.140625" style="3"/>
    <col min="6" max="6" width="15.7109375" style="3" customWidth="1"/>
    <col min="7" max="7" width="10.7109375" style="3" customWidth="1"/>
    <col min="8" max="8" width="15.5703125" style="3" customWidth="1"/>
    <col min="9" max="9" width="16.42578125" style="3" customWidth="1"/>
    <col min="10" max="16384" width="9.140625" style="3"/>
  </cols>
  <sheetData>
    <row r="1" spans="1:9" x14ac:dyDescent="0.2">
      <c r="A1" s="269" t="s">
        <v>71</v>
      </c>
      <c r="B1" s="270"/>
      <c r="C1" s="270"/>
      <c r="D1" s="270"/>
      <c r="E1" s="270"/>
      <c r="F1" s="270"/>
      <c r="G1" s="270"/>
      <c r="H1" s="270"/>
    </row>
    <row r="2" spans="1:9" ht="12.75" customHeight="1" x14ac:dyDescent="0.2">
      <c r="A2" s="278" t="s">
        <v>542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5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277" t="s">
        <v>234</v>
      </c>
    </row>
    <row r="11" spans="1:9" ht="23.25" customHeight="1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277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4">
        <v>359460</v>
      </c>
      <c r="G12" s="273"/>
      <c r="H12" s="274">
        <v>359460</v>
      </c>
      <c r="I12" s="13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4"/>
      <c r="G13" s="273"/>
      <c r="H13" s="274"/>
      <c r="I13" s="13"/>
    </row>
    <row r="14" spans="1:9" ht="25.5" x14ac:dyDescent="0.2">
      <c r="A14" s="271"/>
      <c r="B14" s="8" t="s">
        <v>83</v>
      </c>
      <c r="C14" s="8"/>
      <c r="D14" s="9" t="s">
        <v>84</v>
      </c>
      <c r="E14" s="273"/>
      <c r="F14" s="274"/>
      <c r="G14" s="273"/>
      <c r="H14" s="274"/>
      <c r="I14" s="13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4"/>
      <c r="G15" s="273"/>
      <c r="H15" s="274"/>
      <c r="I15" s="13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4"/>
      <c r="G16" s="273"/>
      <c r="H16" s="274"/>
      <c r="I16" s="13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4"/>
      <c r="G17" s="273"/>
      <c r="H17" s="274"/>
      <c r="I17" s="13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4"/>
      <c r="G18" s="273"/>
      <c r="H18" s="274"/>
      <c r="I18" s="13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4"/>
      <c r="G19" s="273"/>
      <c r="H19" s="274"/>
      <c r="I19" s="13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4"/>
      <c r="G20" s="273"/>
      <c r="H20" s="274"/>
      <c r="I20" s="13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v>392500</v>
      </c>
      <c r="G21" s="25"/>
      <c r="H21" s="26">
        <v>392500</v>
      </c>
      <c r="I21" s="13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v>331860</v>
      </c>
      <c r="G22" s="25"/>
      <c r="H22" s="26">
        <v>331860</v>
      </c>
      <c r="I22" s="13"/>
    </row>
    <row r="23" spans="1:9" ht="41.2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v>0</v>
      </c>
      <c r="G23" s="25"/>
      <c r="H23" s="26">
        <v>0</v>
      </c>
      <c r="I23" s="13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v>591280</v>
      </c>
      <c r="G24" s="25"/>
      <c r="H24" s="26">
        <v>591280</v>
      </c>
      <c r="I24" s="13"/>
    </row>
    <row r="25" spans="1:9" ht="32.2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v>170490</v>
      </c>
      <c r="G25" s="25"/>
      <c r="H25" s="26">
        <v>170490</v>
      </c>
      <c r="I25" s="13"/>
    </row>
    <row r="26" spans="1:9" ht="25.5" x14ac:dyDescent="0.2">
      <c r="A26" s="275">
        <v>7</v>
      </c>
      <c r="B26" s="8" t="s">
        <v>100</v>
      </c>
      <c r="C26" s="8"/>
      <c r="D26" s="8" t="s">
        <v>101</v>
      </c>
      <c r="E26" s="25"/>
      <c r="F26" s="26">
        <f>SUM(F27:F39)</f>
        <v>1679400</v>
      </c>
      <c r="G26" s="26"/>
      <c r="H26" s="26">
        <f>H27+H30+H31+H32+H33+H34+H36+H37+H38+H39+H28</f>
        <v>2729636</v>
      </c>
      <c r="I26" s="54"/>
    </row>
    <row r="27" spans="1:9" x14ac:dyDescent="0.2">
      <c r="A27" s="276"/>
      <c r="B27" s="8" t="s">
        <v>8</v>
      </c>
      <c r="C27" s="8" t="s">
        <v>176</v>
      </c>
      <c r="D27" s="8"/>
      <c r="E27" s="25">
        <v>3</v>
      </c>
      <c r="F27" s="26">
        <v>900000</v>
      </c>
      <c r="G27" s="26">
        <v>3</v>
      </c>
      <c r="H27" s="26">
        <v>1851938</v>
      </c>
      <c r="I27" s="92"/>
    </row>
    <row r="28" spans="1:9" x14ac:dyDescent="0.2">
      <c r="A28" s="276"/>
      <c r="B28" s="8" t="s">
        <v>9</v>
      </c>
      <c r="C28" s="8" t="s">
        <v>188</v>
      </c>
      <c r="D28" s="8"/>
      <c r="E28" s="25">
        <v>0.06</v>
      </c>
      <c r="F28" s="26">
        <v>15600</v>
      </c>
      <c r="G28" s="25">
        <v>4.9000000000000002E-2</v>
      </c>
      <c r="H28" s="25">
        <v>18424</v>
      </c>
      <c r="I28" s="14"/>
    </row>
    <row r="29" spans="1:9" x14ac:dyDescent="0.2">
      <c r="A29" s="276"/>
      <c r="B29" s="23" t="s">
        <v>179</v>
      </c>
      <c r="C29" s="8" t="s">
        <v>176</v>
      </c>
      <c r="D29" s="9"/>
      <c r="E29" s="25">
        <v>3</v>
      </c>
      <c r="F29" s="25">
        <v>21000</v>
      </c>
      <c r="G29" s="25">
        <v>0</v>
      </c>
      <c r="H29" s="25">
        <v>0</v>
      </c>
      <c r="I29" s="14"/>
    </row>
    <row r="30" spans="1:9" x14ac:dyDescent="0.2">
      <c r="A30" s="276"/>
      <c r="B30" s="23" t="s">
        <v>10</v>
      </c>
      <c r="C30" s="8" t="s">
        <v>176</v>
      </c>
      <c r="D30" s="9"/>
      <c r="E30" s="25">
        <v>117</v>
      </c>
      <c r="F30" s="25">
        <v>96600</v>
      </c>
      <c r="G30" s="25">
        <v>117</v>
      </c>
      <c r="H30" s="25">
        <v>148728</v>
      </c>
      <c r="I30" s="14"/>
    </row>
    <row r="31" spans="1:9" x14ac:dyDescent="0.2">
      <c r="A31" s="276"/>
      <c r="B31" s="23" t="s">
        <v>376</v>
      </c>
      <c r="C31" s="8" t="s">
        <v>176</v>
      </c>
      <c r="D31" s="9"/>
      <c r="E31" s="25">
        <v>72</v>
      </c>
      <c r="F31" s="25">
        <v>574100</v>
      </c>
      <c r="G31" s="25">
        <v>72</v>
      </c>
      <c r="H31" s="25">
        <v>574100</v>
      </c>
      <c r="I31" s="14"/>
    </row>
    <row r="32" spans="1:9" x14ac:dyDescent="0.2">
      <c r="A32" s="276"/>
      <c r="B32" s="23" t="s">
        <v>381</v>
      </c>
      <c r="C32" s="8" t="s">
        <v>176</v>
      </c>
      <c r="D32" s="9"/>
      <c r="E32" s="25">
        <v>2</v>
      </c>
      <c r="F32" s="25">
        <v>15000</v>
      </c>
      <c r="G32" s="25">
        <v>2</v>
      </c>
      <c r="H32" s="25">
        <v>47876</v>
      </c>
      <c r="I32" s="14"/>
    </row>
    <row r="33" spans="1:9" x14ac:dyDescent="0.2">
      <c r="A33" s="276"/>
      <c r="B33" s="13" t="s">
        <v>402</v>
      </c>
      <c r="C33" s="8" t="s">
        <v>176</v>
      </c>
      <c r="D33" s="9"/>
      <c r="E33" s="25">
        <v>1</v>
      </c>
      <c r="F33" s="25">
        <v>1100</v>
      </c>
      <c r="G33" s="25">
        <v>32</v>
      </c>
      <c r="H33" s="25">
        <v>33140</v>
      </c>
      <c r="I33" s="14"/>
    </row>
    <row r="34" spans="1:9" x14ac:dyDescent="0.2">
      <c r="A34" s="276"/>
      <c r="B34" s="13" t="s">
        <v>295</v>
      </c>
      <c r="C34" s="8" t="s">
        <v>188</v>
      </c>
      <c r="D34" s="9"/>
      <c r="E34" s="25">
        <v>0</v>
      </c>
      <c r="F34" s="25">
        <v>0</v>
      </c>
      <c r="G34" s="25">
        <v>8.0000000000000002E-3</v>
      </c>
      <c r="H34" s="25">
        <v>6120</v>
      </c>
      <c r="I34" s="14"/>
    </row>
    <row r="35" spans="1:9" x14ac:dyDescent="0.2">
      <c r="A35" s="276"/>
      <c r="B35" s="13" t="s">
        <v>180</v>
      </c>
      <c r="C35" s="8" t="s">
        <v>188</v>
      </c>
      <c r="D35" s="9"/>
      <c r="E35" s="25">
        <v>0.05</v>
      </c>
      <c r="F35" s="25">
        <v>25000</v>
      </c>
      <c r="G35" s="25">
        <v>0</v>
      </c>
      <c r="H35" s="25">
        <v>0</v>
      </c>
      <c r="I35" s="14"/>
    </row>
    <row r="36" spans="1:9" x14ac:dyDescent="0.2">
      <c r="A36" s="276"/>
      <c r="B36" s="13" t="s">
        <v>225</v>
      </c>
      <c r="C36" s="8" t="s">
        <v>176</v>
      </c>
      <c r="D36" s="9"/>
      <c r="E36" s="25">
        <v>0</v>
      </c>
      <c r="F36" s="25">
        <v>0</v>
      </c>
      <c r="G36" s="25">
        <v>5</v>
      </c>
      <c r="H36" s="25">
        <v>7990</v>
      </c>
      <c r="I36" s="14"/>
    </row>
    <row r="37" spans="1:9" x14ac:dyDescent="0.2">
      <c r="A37" s="276"/>
      <c r="B37" s="13" t="s">
        <v>296</v>
      </c>
      <c r="C37" s="8" t="s">
        <v>176</v>
      </c>
      <c r="D37" s="9"/>
      <c r="E37" s="25">
        <v>0</v>
      </c>
      <c r="F37" s="25">
        <v>0</v>
      </c>
      <c r="G37" s="25">
        <v>5</v>
      </c>
      <c r="H37" s="25">
        <v>4400</v>
      </c>
      <c r="I37" s="14"/>
    </row>
    <row r="38" spans="1:9" x14ac:dyDescent="0.2">
      <c r="A38" s="276"/>
      <c r="B38" s="13" t="s">
        <v>207</v>
      </c>
      <c r="C38" s="8" t="s">
        <v>176</v>
      </c>
      <c r="D38" s="9"/>
      <c r="E38" s="25">
        <v>32</v>
      </c>
      <c r="F38" s="25">
        <v>31000</v>
      </c>
      <c r="G38" s="25">
        <v>20</v>
      </c>
      <c r="H38" s="25">
        <v>22160</v>
      </c>
      <c r="I38" s="14"/>
    </row>
    <row r="39" spans="1:9" x14ac:dyDescent="0.2">
      <c r="A39" s="276"/>
      <c r="B39" s="13" t="s">
        <v>241</v>
      </c>
      <c r="C39" s="8" t="s">
        <v>242</v>
      </c>
      <c r="D39" s="9"/>
      <c r="E39" s="25">
        <v>0</v>
      </c>
      <c r="F39" s="25">
        <v>0</v>
      </c>
      <c r="G39" s="25"/>
      <c r="H39" s="25">
        <v>14760</v>
      </c>
      <c r="I39" s="14"/>
    </row>
    <row r="40" spans="1:9" x14ac:dyDescent="0.2">
      <c r="A40" s="269" t="s">
        <v>71</v>
      </c>
      <c r="B40" s="270"/>
      <c r="C40" s="270"/>
      <c r="D40" s="270"/>
      <c r="E40" s="270"/>
      <c r="F40" s="270"/>
      <c r="G40" s="270"/>
      <c r="H40" s="270"/>
    </row>
    <row r="41" spans="1:9" x14ac:dyDescent="0.2">
      <c r="F41" s="12"/>
    </row>
  </sheetData>
  <mergeCells count="16">
    <mergeCell ref="A1:H1"/>
    <mergeCell ref="C10:C11"/>
    <mergeCell ref="I10:I11"/>
    <mergeCell ref="A10:A11"/>
    <mergeCell ref="B10:B11"/>
    <mergeCell ref="A2:I9"/>
    <mergeCell ref="A40:H40"/>
    <mergeCell ref="A12:A20"/>
    <mergeCell ref="E10:F10"/>
    <mergeCell ref="G10:H10"/>
    <mergeCell ref="E12:E20"/>
    <mergeCell ref="F12:F20"/>
    <mergeCell ref="G12:G20"/>
    <mergeCell ref="H12:H20"/>
    <mergeCell ref="D10:D11"/>
    <mergeCell ref="A26:A39"/>
  </mergeCells>
  <phoneticPr fontId="27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0" workbookViewId="0">
      <selection activeCell="H27" sqref="H27"/>
    </sheetView>
  </sheetViews>
  <sheetFormatPr defaultRowHeight="12.75" x14ac:dyDescent="0.2"/>
  <cols>
    <col min="1" max="1" width="13" style="3" customWidth="1"/>
    <col min="2" max="2" width="53.85546875" style="15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464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[2]свод!$BZ$12</f>
        <v>317754.36</v>
      </c>
      <c r="G12" s="271"/>
      <c r="H12" s="281">
        <f>[2]свод!$BZ$12</f>
        <v>317754.36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15.6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[2]свод!$BZ$13</f>
        <v>43283.520000000004</v>
      </c>
      <c r="G21" s="7"/>
      <c r="H21" s="10">
        <f>[2]свод!$BZ$13</f>
        <v>43283.520000000004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[2]свод!$BZ$14</f>
        <v>36572.399999999994</v>
      </c>
      <c r="G22" s="7"/>
      <c r="H22" s="10">
        <f>[2]свод!$BZ$14</f>
        <v>36572.399999999994</v>
      </c>
      <c r="I22" s="14"/>
    </row>
    <row r="23" spans="1:10" ht="29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[2]свод!$BZ$15</f>
        <v>0</v>
      </c>
      <c r="G23" s="7"/>
      <c r="H23" s="10">
        <f>[2]свод!$BZ$15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[2]свод!$BZ$16</f>
        <v>103050.72</v>
      </c>
      <c r="G24" s="7"/>
      <c r="H24" s="10">
        <f>[2]свод!$BZ$16</f>
        <v>103050.72</v>
      </c>
      <c r="I24" s="14"/>
    </row>
    <row r="25" spans="1:10" ht="30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[2]свод!$BZ$17</f>
        <v>18790.079999999998</v>
      </c>
      <c r="G25" s="7"/>
      <c r="H25" s="10">
        <f>[2]свод!$BZ$17</f>
        <v>18790.079999999998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SUM(F27:F30)</f>
        <v>40122</v>
      </c>
      <c r="G26" s="10"/>
      <c r="H26" s="10">
        <f>SUM(H27:H31)</f>
        <v>120020</v>
      </c>
      <c r="I26" s="14"/>
      <c r="J26" s="12"/>
    </row>
    <row r="27" spans="1:10" ht="31.9" customHeight="1" x14ac:dyDescent="0.2">
      <c r="A27" s="286"/>
      <c r="B27" s="8" t="s">
        <v>102</v>
      </c>
      <c r="C27" s="8" t="s">
        <v>66</v>
      </c>
      <c r="D27" s="9"/>
      <c r="E27" s="7">
        <v>15</v>
      </c>
      <c r="F27" s="10">
        <v>7410</v>
      </c>
      <c r="G27" s="7">
        <v>30</v>
      </c>
      <c r="H27" s="10">
        <v>10655</v>
      </c>
      <c r="I27" s="14">
        <v>24</v>
      </c>
      <c r="J27" s="12"/>
    </row>
    <row r="28" spans="1:10" ht="31.9" customHeight="1" x14ac:dyDescent="0.2">
      <c r="A28" s="286"/>
      <c r="B28" s="8" t="s">
        <v>110</v>
      </c>
      <c r="C28" s="8" t="s">
        <v>61</v>
      </c>
      <c r="D28" s="9"/>
      <c r="E28" s="7">
        <v>1</v>
      </c>
      <c r="F28" s="10">
        <v>2300</v>
      </c>
      <c r="G28" s="7">
        <v>2</v>
      </c>
      <c r="H28" s="10">
        <v>4712</v>
      </c>
      <c r="I28" s="14">
        <v>12</v>
      </c>
      <c r="J28" s="12"/>
    </row>
    <row r="29" spans="1:10" ht="31.9" customHeight="1" x14ac:dyDescent="0.2">
      <c r="A29" s="286"/>
      <c r="B29" s="8" t="s">
        <v>215</v>
      </c>
      <c r="C29" s="8" t="s">
        <v>61</v>
      </c>
      <c r="D29" s="9"/>
      <c r="E29" s="7">
        <v>1</v>
      </c>
      <c r="F29" s="10">
        <v>10000</v>
      </c>
      <c r="G29" s="7">
        <v>1</v>
      </c>
      <c r="H29" s="10">
        <v>9792</v>
      </c>
      <c r="I29" s="14">
        <v>12</v>
      </c>
      <c r="J29" s="12"/>
    </row>
    <row r="30" spans="1:10" x14ac:dyDescent="0.2">
      <c r="A30" s="286"/>
      <c r="B30" s="109" t="s">
        <v>184</v>
      </c>
      <c r="C30" s="110" t="s">
        <v>176</v>
      </c>
      <c r="D30" s="111"/>
      <c r="E30" s="107">
        <v>42</v>
      </c>
      <c r="F30" s="112">
        <v>20412</v>
      </c>
      <c r="G30" s="107">
        <v>6</v>
      </c>
      <c r="H30" s="112">
        <v>3101</v>
      </c>
      <c r="I30" s="145">
        <v>12</v>
      </c>
    </row>
    <row r="31" spans="1:10" x14ac:dyDescent="0.2">
      <c r="A31" s="286"/>
      <c r="B31" s="6" t="s">
        <v>33</v>
      </c>
      <c r="C31" s="8"/>
      <c r="D31" s="9"/>
      <c r="E31" s="7"/>
      <c r="F31" s="10"/>
      <c r="G31" s="7"/>
      <c r="H31" s="10">
        <v>91760</v>
      </c>
      <c r="I31" s="14"/>
    </row>
    <row r="32" spans="1:10" x14ac:dyDescent="0.2">
      <c r="A32" s="290" t="s">
        <v>71</v>
      </c>
      <c r="B32" s="291"/>
      <c r="C32" s="291"/>
      <c r="D32" s="291"/>
      <c r="E32" s="291"/>
      <c r="F32" s="291"/>
      <c r="G32" s="291"/>
      <c r="H32" s="291"/>
      <c r="I32" s="45"/>
    </row>
    <row r="33" spans="6:9" x14ac:dyDescent="0.2">
      <c r="F33" s="87"/>
      <c r="H33" s="87"/>
      <c r="I33" s="45"/>
    </row>
    <row r="34" spans="6:9" x14ac:dyDescent="0.2">
      <c r="I34" s="45"/>
    </row>
    <row r="35" spans="6:9" x14ac:dyDescent="0.2">
      <c r="I35" s="45"/>
    </row>
    <row r="36" spans="6:9" x14ac:dyDescent="0.2">
      <c r="I36" s="45"/>
    </row>
    <row r="37" spans="6:9" x14ac:dyDescent="0.2">
      <c r="I37" s="45"/>
    </row>
    <row r="38" spans="6:9" x14ac:dyDescent="0.2">
      <c r="I38" s="45"/>
    </row>
  </sheetData>
  <mergeCells count="15">
    <mergeCell ref="A32:H32"/>
    <mergeCell ref="A12:A20"/>
    <mergeCell ref="A26:A31"/>
    <mergeCell ref="A10:A11"/>
    <mergeCell ref="B10:B11"/>
    <mergeCell ref="E12:E20"/>
    <mergeCell ref="C10:C11"/>
    <mergeCell ref="D10:D11"/>
    <mergeCell ref="E10:F10"/>
    <mergeCell ref="A1:H1"/>
    <mergeCell ref="A2:I9"/>
    <mergeCell ref="H12:H20"/>
    <mergeCell ref="F12:F20"/>
    <mergeCell ref="G12:G20"/>
    <mergeCell ref="G10:H10"/>
  </mergeCells>
  <phoneticPr fontId="27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9" workbookViewId="0">
      <selection activeCell="H29" sqref="H29"/>
    </sheetView>
  </sheetViews>
  <sheetFormatPr defaultRowHeight="12.75" x14ac:dyDescent="0.2"/>
  <cols>
    <col min="1" max="1" width="13" style="4" customWidth="1"/>
    <col min="2" max="2" width="40" style="3" customWidth="1"/>
    <col min="3" max="3" width="12.7109375" style="3" customWidth="1"/>
    <col min="4" max="4" width="16.42578125" style="3" customWidth="1"/>
    <col min="5" max="5" width="9.140625" style="3"/>
    <col min="6" max="6" width="12.710937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463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2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[2]свод!$BY$12</f>
        <v>483631.19999999995</v>
      </c>
      <c r="G12" s="271"/>
      <c r="H12" s="298">
        <f>[2]свод!$BY$12</f>
        <v>483631.19999999995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99"/>
      <c r="I13" s="14"/>
    </row>
    <row r="14" spans="1:9" ht="34.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99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99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99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99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99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99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300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[2]свод!$BY$13</f>
        <v>65879.040000000008</v>
      </c>
      <c r="G21" s="7"/>
      <c r="H21" s="10">
        <f>[2]свод!$BY$13</f>
        <v>65879.040000000008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0</v>
      </c>
      <c r="G22" s="7"/>
      <c r="H22" s="10">
        <v>0</v>
      </c>
      <c r="I22" s="14"/>
    </row>
    <row r="23" spans="1:10" ht="51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v>0</v>
      </c>
      <c r="G23" s="7"/>
      <c r="H23" s="10"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0</v>
      </c>
      <c r="G24" s="7"/>
      <c r="H24" s="10">
        <v>0</v>
      </c>
      <c r="I24" s="14"/>
    </row>
    <row r="25" spans="1:10" ht="31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[2]свод!$BY$17</f>
        <v>28598.28</v>
      </c>
      <c r="G25" s="7"/>
      <c r="H25" s="10">
        <f>[2]свод!$BY$17</f>
        <v>28598.28</v>
      </c>
      <c r="I25" s="14"/>
    </row>
    <row r="26" spans="1:10" ht="31.5" customHeight="1" x14ac:dyDescent="0.2">
      <c r="A26" s="107"/>
      <c r="B26" s="8"/>
      <c r="C26" s="8"/>
      <c r="D26" s="9"/>
      <c r="E26" s="7"/>
      <c r="F26" s="10"/>
      <c r="G26" s="7"/>
      <c r="H26" s="10"/>
      <c r="I26" s="14"/>
    </row>
    <row r="27" spans="1:10" ht="31.5" customHeight="1" x14ac:dyDescent="0.2">
      <c r="A27" s="107"/>
      <c r="B27" s="8"/>
      <c r="C27" s="8"/>
      <c r="D27" s="9"/>
      <c r="E27" s="7"/>
      <c r="F27" s="10"/>
      <c r="G27" s="7"/>
      <c r="H27" s="10"/>
      <c r="I27" s="14"/>
    </row>
    <row r="28" spans="1:10" ht="31.9" customHeight="1" x14ac:dyDescent="0.2">
      <c r="A28" s="285">
        <v>7</v>
      </c>
      <c r="B28" s="8" t="s">
        <v>100</v>
      </c>
      <c r="C28" s="8"/>
      <c r="D28" s="8" t="s">
        <v>101</v>
      </c>
      <c r="E28" s="7"/>
      <c r="F28" s="10">
        <f>SUM(F29:F33)</f>
        <v>239180</v>
      </c>
      <c r="G28" s="10"/>
      <c r="H28" s="10">
        <f>SUM(H29:H34)</f>
        <v>269140</v>
      </c>
      <c r="I28" s="14"/>
      <c r="J28" s="12"/>
    </row>
    <row r="29" spans="1:10" ht="31.9" customHeight="1" x14ac:dyDescent="0.2">
      <c r="A29" s="286"/>
      <c r="B29" s="8" t="s">
        <v>208</v>
      </c>
      <c r="C29" s="8" t="s">
        <v>61</v>
      </c>
      <c r="D29" s="9"/>
      <c r="E29" s="7"/>
      <c r="F29" s="10"/>
      <c r="G29" s="7">
        <v>1</v>
      </c>
      <c r="H29" s="10">
        <v>36382</v>
      </c>
      <c r="I29" s="14">
        <v>12</v>
      </c>
      <c r="J29" s="12"/>
    </row>
    <row r="30" spans="1:10" ht="31.9" customHeight="1" x14ac:dyDescent="0.2">
      <c r="A30" s="286"/>
      <c r="B30" s="8" t="s">
        <v>139</v>
      </c>
      <c r="C30" s="8" t="s">
        <v>61</v>
      </c>
      <c r="D30" s="9"/>
      <c r="E30" s="7">
        <v>1</v>
      </c>
      <c r="F30" s="10">
        <v>220000</v>
      </c>
      <c r="G30" s="7">
        <v>1</v>
      </c>
      <c r="H30" s="10">
        <v>121925</v>
      </c>
      <c r="I30" s="14">
        <v>36</v>
      </c>
      <c r="J30" s="12"/>
    </row>
    <row r="31" spans="1:10" ht="31.9" customHeight="1" x14ac:dyDescent="0.2">
      <c r="A31" s="286"/>
      <c r="B31" s="8" t="s">
        <v>110</v>
      </c>
      <c r="C31" s="8" t="s">
        <v>61</v>
      </c>
      <c r="D31" s="9"/>
      <c r="E31" s="7">
        <v>2</v>
      </c>
      <c r="F31" s="10">
        <v>4600</v>
      </c>
      <c r="G31" s="7">
        <v>1</v>
      </c>
      <c r="H31" s="10">
        <v>2354</v>
      </c>
      <c r="I31" s="14">
        <v>12</v>
      </c>
      <c r="J31" s="12"/>
    </row>
    <row r="32" spans="1:10" x14ac:dyDescent="0.2">
      <c r="A32" s="286"/>
      <c r="B32" s="8" t="s">
        <v>244</v>
      </c>
      <c r="C32" s="8" t="s">
        <v>61</v>
      </c>
      <c r="D32" s="9"/>
      <c r="E32" s="7"/>
      <c r="F32" s="10"/>
      <c r="G32" s="7">
        <v>4</v>
      </c>
      <c r="H32" s="10">
        <v>3927</v>
      </c>
      <c r="I32" s="14">
        <v>12</v>
      </c>
    </row>
    <row r="33" spans="1:9" x14ac:dyDescent="0.2">
      <c r="A33" s="286"/>
      <c r="B33" s="109" t="s">
        <v>184</v>
      </c>
      <c r="C33" s="110" t="s">
        <v>176</v>
      </c>
      <c r="D33" s="111"/>
      <c r="E33" s="107">
        <v>30</v>
      </c>
      <c r="F33" s="112">
        <v>14580</v>
      </c>
      <c r="G33" s="107">
        <v>5</v>
      </c>
      <c r="H33" s="10">
        <v>2299</v>
      </c>
      <c r="I33" s="145">
        <v>12</v>
      </c>
    </row>
    <row r="34" spans="1:9" x14ac:dyDescent="0.2">
      <c r="A34" s="286"/>
      <c r="B34" s="6" t="s">
        <v>300</v>
      </c>
      <c r="C34" s="8"/>
      <c r="D34" s="9"/>
      <c r="E34" s="7"/>
      <c r="F34" s="10"/>
      <c r="G34" s="7"/>
      <c r="H34" s="7">
        <v>102253</v>
      </c>
      <c r="I34" s="14"/>
    </row>
    <row r="35" spans="1:9" x14ac:dyDescent="0.2">
      <c r="A35" s="290" t="s">
        <v>71</v>
      </c>
      <c r="B35" s="291"/>
      <c r="C35" s="291"/>
      <c r="D35" s="291"/>
      <c r="E35" s="291"/>
      <c r="F35" s="291"/>
      <c r="G35" s="291"/>
      <c r="H35" s="291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</sheetData>
  <mergeCells count="15">
    <mergeCell ref="A35:H35"/>
    <mergeCell ref="A12:A20"/>
    <mergeCell ref="A28:A34"/>
    <mergeCell ref="A10:A11"/>
    <mergeCell ref="B10:B11"/>
    <mergeCell ref="E12:E20"/>
    <mergeCell ref="C10:C11"/>
    <mergeCell ref="D10:D11"/>
    <mergeCell ref="E10:F10"/>
    <mergeCell ref="A1:H1"/>
    <mergeCell ref="A2:I9"/>
    <mergeCell ref="H12:H20"/>
    <mergeCell ref="F12:F20"/>
    <mergeCell ref="G12:G20"/>
    <mergeCell ref="G10:H10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8.140625" style="3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461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95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62" t="s">
        <v>78</v>
      </c>
      <c r="H11" s="5" t="s">
        <v>79</v>
      </c>
      <c r="I11" s="14"/>
    </row>
    <row r="12" spans="1:9" ht="53.2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[2]свод!$BX$12</f>
        <v>320475.96000000002</v>
      </c>
      <c r="G12" s="275"/>
      <c r="H12" s="281">
        <f>[2]свод!$BX$12</f>
        <v>320475.96000000002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6"/>
      <c r="H13" s="271"/>
      <c r="I13" s="14"/>
    </row>
    <row r="14" spans="1:9" ht="30.7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6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6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6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6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6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6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30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[2]свод!$BX$13</f>
        <v>43654.32</v>
      </c>
      <c r="G21" s="67"/>
      <c r="H21" s="10">
        <f>[2]свод!$BX$13</f>
        <v>43654.32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[2]свод!$BX$14</f>
        <v>36889.440000000002</v>
      </c>
      <c r="G22" s="67"/>
      <c r="H22" s="10">
        <f>[2]свод!$BX$14</f>
        <v>36889.440000000002</v>
      </c>
      <c r="I22" s="14"/>
    </row>
    <row r="23" spans="1:10" ht="52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[2]свод!$BX$15</f>
        <v>0</v>
      </c>
      <c r="G23" s="67"/>
      <c r="H23" s="10">
        <f>[2]свод!$BX$15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[2]свод!$BX$16</f>
        <v>103313.76</v>
      </c>
      <c r="G24" s="67"/>
      <c r="H24" s="10">
        <f>[2]свод!$BX$16</f>
        <v>103313.76</v>
      </c>
      <c r="I24" s="14"/>
    </row>
    <row r="25" spans="1:10" ht="36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[2]свод!$BX$17</f>
        <v>18952.68</v>
      </c>
      <c r="G25" s="67"/>
      <c r="H25" s="10">
        <f>[2]свод!$BX$17</f>
        <v>18952.68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SUM(F27:F28)</f>
        <v>10206</v>
      </c>
      <c r="G26" s="168"/>
      <c r="H26" s="10">
        <f>SUM(H27:H29)</f>
        <v>-131446</v>
      </c>
      <c r="I26" s="14"/>
      <c r="J26" s="12"/>
    </row>
    <row r="27" spans="1:10" ht="31.9" customHeight="1" x14ac:dyDescent="0.2">
      <c r="A27" s="286"/>
      <c r="B27" s="8" t="s">
        <v>215</v>
      </c>
      <c r="C27" s="8" t="s">
        <v>176</v>
      </c>
      <c r="D27" s="9"/>
      <c r="E27" s="7"/>
      <c r="F27" s="7"/>
      <c r="G27" s="67">
        <v>1</v>
      </c>
      <c r="H27" s="10">
        <v>10024</v>
      </c>
      <c r="I27" s="14">
        <v>12</v>
      </c>
      <c r="J27" s="12"/>
    </row>
    <row r="28" spans="1:10" ht="31.9" customHeight="1" x14ac:dyDescent="0.2">
      <c r="A28" s="286"/>
      <c r="B28" s="109" t="s">
        <v>184</v>
      </c>
      <c r="C28" s="110" t="s">
        <v>176</v>
      </c>
      <c r="D28" s="116"/>
      <c r="E28" s="107">
        <v>21</v>
      </c>
      <c r="F28" s="10">
        <v>10206</v>
      </c>
      <c r="G28" s="147">
        <v>11</v>
      </c>
      <c r="H28" s="10">
        <v>5303</v>
      </c>
      <c r="I28" s="145">
        <v>12</v>
      </c>
      <c r="J28" s="12"/>
    </row>
    <row r="29" spans="1:10" x14ac:dyDescent="0.2">
      <c r="A29" s="286"/>
      <c r="B29" s="6" t="s">
        <v>300</v>
      </c>
      <c r="C29" s="8"/>
      <c r="D29" s="13"/>
      <c r="E29" s="7"/>
      <c r="F29" s="7"/>
      <c r="G29" s="7"/>
      <c r="H29" s="7">
        <v>-146773</v>
      </c>
      <c r="I29" s="14"/>
    </row>
    <row r="30" spans="1:10" x14ac:dyDescent="0.2">
      <c r="A30" s="290" t="s">
        <v>71</v>
      </c>
      <c r="B30" s="291"/>
      <c r="C30" s="291"/>
      <c r="D30" s="291"/>
      <c r="E30" s="291"/>
      <c r="F30" s="291"/>
      <c r="G30" s="291"/>
      <c r="H30" s="291"/>
      <c r="I30" s="45"/>
    </row>
    <row r="31" spans="1:10" x14ac:dyDescent="0.2">
      <c r="I31" s="45"/>
    </row>
    <row r="32" spans="1:10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</sheetData>
  <mergeCells count="15">
    <mergeCell ref="A30:H30"/>
    <mergeCell ref="A12:A20"/>
    <mergeCell ref="A26:A29"/>
    <mergeCell ref="A10:A11"/>
    <mergeCell ref="B10:B11"/>
    <mergeCell ref="E12:E20"/>
    <mergeCell ref="C10:C11"/>
    <mergeCell ref="D10:D11"/>
    <mergeCell ref="E10:F10"/>
    <mergeCell ref="A1:H1"/>
    <mergeCell ref="A2:I9"/>
    <mergeCell ref="H12:H20"/>
    <mergeCell ref="F12:F20"/>
    <mergeCell ref="G12:G20"/>
    <mergeCell ref="G10:H10"/>
  </mergeCells>
  <phoneticPr fontId="0" type="noConversion"/>
  <hyperlinks>
    <hyperlink ref="A1:H1" location="'адресный список'!A1" display="'адресный список'!A1"/>
    <hyperlink ref="A30:H30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7" style="3" customWidth="1"/>
    <col min="3" max="3" width="12.7109375" style="3" customWidth="1"/>
    <col min="4" max="4" width="16.42578125" style="3" customWidth="1"/>
    <col min="5" max="5" width="9.140625" style="4"/>
    <col min="6" max="6" width="15.8554687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462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.75" customHeight="1" x14ac:dyDescent="0.2">
      <c r="A12" s="271">
        <v>1</v>
      </c>
      <c r="B12" s="8" t="s">
        <v>80</v>
      </c>
      <c r="C12" s="8"/>
      <c r="D12" s="9"/>
      <c r="E12" s="271"/>
      <c r="F12" s="281">
        <v>2064044</v>
      </c>
      <c r="G12" s="271"/>
      <c r="H12" s="281">
        <v>2064044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9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281166.48</v>
      </c>
      <c r="G21" s="7"/>
      <c r="H21" s="10">
        <v>281166.48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237000.48</v>
      </c>
      <c r="G22" s="7"/>
      <c r="H22" s="10">
        <v>237000.48</v>
      </c>
      <c r="I22" s="14"/>
    </row>
    <row r="23" spans="1:10" ht="36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[2]свод!$BW$15</f>
        <v>0</v>
      </c>
      <c r="G23" s="7"/>
      <c r="H23" s="10">
        <f>[2]свод!$BW$15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473597.64</v>
      </c>
      <c r="G24" s="7"/>
      <c r="H24" s="10">
        <v>473597.64</v>
      </c>
      <c r="I24" s="14"/>
    </row>
    <row r="25" spans="1:10" ht="39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122057.04</v>
      </c>
      <c r="G25" s="7"/>
      <c r="H25" s="10">
        <v>122057.04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SUM(F27:F33)</f>
        <v>1398900</v>
      </c>
      <c r="G26" s="10"/>
      <c r="H26" s="10">
        <f>SUM(H27:H37)</f>
        <v>2296386</v>
      </c>
      <c r="I26" s="14"/>
      <c r="J26" s="12"/>
    </row>
    <row r="27" spans="1:10" ht="31.9" customHeight="1" x14ac:dyDescent="0.2">
      <c r="A27" s="286"/>
      <c r="B27" s="8"/>
      <c r="C27" s="8"/>
      <c r="D27" s="9"/>
      <c r="E27" s="7"/>
      <c r="F27" s="10"/>
      <c r="G27" s="7"/>
      <c r="H27" s="10"/>
      <c r="I27" s="14"/>
      <c r="J27" s="12"/>
    </row>
    <row r="28" spans="1:10" ht="31.9" customHeight="1" x14ac:dyDescent="0.2">
      <c r="A28" s="286"/>
      <c r="B28" s="8" t="s">
        <v>122</v>
      </c>
      <c r="C28" s="8" t="s">
        <v>62</v>
      </c>
      <c r="D28" s="9"/>
      <c r="E28" s="7">
        <v>10</v>
      </c>
      <c r="F28" s="10">
        <v>9500</v>
      </c>
      <c r="G28" s="7">
        <v>11</v>
      </c>
      <c r="H28" s="10">
        <v>12934</v>
      </c>
      <c r="I28" s="14">
        <v>12</v>
      </c>
      <c r="J28" s="12"/>
    </row>
    <row r="29" spans="1:10" ht="31.9" customHeight="1" x14ac:dyDescent="0.2">
      <c r="A29" s="286"/>
      <c r="B29" s="8" t="s">
        <v>192</v>
      </c>
      <c r="C29" s="8" t="s">
        <v>66</v>
      </c>
      <c r="D29" s="9"/>
      <c r="E29" s="7">
        <v>210</v>
      </c>
      <c r="F29" s="10">
        <v>210000</v>
      </c>
      <c r="G29" s="7">
        <v>210</v>
      </c>
      <c r="H29" s="10">
        <v>324734</v>
      </c>
      <c r="I29" s="14">
        <v>12</v>
      </c>
      <c r="J29" s="12"/>
    </row>
    <row r="30" spans="1:10" x14ac:dyDescent="0.2">
      <c r="A30" s="286"/>
      <c r="B30" s="8" t="s">
        <v>110</v>
      </c>
      <c r="C30" s="8" t="s">
        <v>61</v>
      </c>
      <c r="D30" s="9"/>
      <c r="E30" s="7">
        <v>8</v>
      </c>
      <c r="F30" s="10">
        <v>18400</v>
      </c>
      <c r="G30" s="7">
        <v>7</v>
      </c>
      <c r="H30" s="10">
        <v>16100</v>
      </c>
      <c r="I30" s="14">
        <v>12</v>
      </c>
    </row>
    <row r="31" spans="1:10" x14ac:dyDescent="0.2">
      <c r="A31" s="286"/>
      <c r="B31" s="8" t="s">
        <v>148</v>
      </c>
      <c r="C31" s="8" t="s">
        <v>61</v>
      </c>
      <c r="D31" s="9"/>
      <c r="E31" s="7">
        <v>63</v>
      </c>
      <c r="F31" s="10">
        <v>1127000</v>
      </c>
      <c r="G31" s="7">
        <v>63</v>
      </c>
      <c r="H31" s="10">
        <v>1161339</v>
      </c>
      <c r="I31" s="14">
        <v>12</v>
      </c>
    </row>
    <row r="32" spans="1:10" x14ac:dyDescent="0.2">
      <c r="A32" s="286"/>
      <c r="B32" s="8"/>
      <c r="C32" s="8"/>
      <c r="D32" s="9"/>
      <c r="E32" s="7"/>
      <c r="F32" s="10"/>
      <c r="G32" s="7"/>
      <c r="H32" s="10"/>
      <c r="I32" s="14"/>
    </row>
    <row r="33" spans="1:9" x14ac:dyDescent="0.2">
      <c r="A33" s="286"/>
      <c r="B33" s="110" t="s">
        <v>215</v>
      </c>
      <c r="C33" s="110" t="s">
        <v>61</v>
      </c>
      <c r="D33" s="111"/>
      <c r="E33" s="107">
        <v>4</v>
      </c>
      <c r="F33" s="112">
        <v>34000</v>
      </c>
      <c r="G33" s="7">
        <v>21</v>
      </c>
      <c r="H33" s="10">
        <v>130094</v>
      </c>
      <c r="I33" s="14">
        <v>12</v>
      </c>
    </row>
    <row r="34" spans="1:9" ht="25.5" x14ac:dyDescent="0.2">
      <c r="A34" s="286"/>
      <c r="B34" s="110" t="s">
        <v>149</v>
      </c>
      <c r="C34" s="110" t="s">
        <v>61</v>
      </c>
      <c r="D34" s="111"/>
      <c r="E34" s="107">
        <v>1</v>
      </c>
      <c r="F34" s="112"/>
      <c r="G34" s="107">
        <v>1</v>
      </c>
      <c r="H34" s="112">
        <v>6986</v>
      </c>
      <c r="I34" s="145">
        <v>12</v>
      </c>
    </row>
    <row r="35" spans="1:9" x14ac:dyDescent="0.2">
      <c r="A35" s="286"/>
      <c r="B35" s="110" t="s">
        <v>244</v>
      </c>
      <c r="C35" s="110" t="s">
        <v>61</v>
      </c>
      <c r="D35" s="111"/>
      <c r="E35" s="107"/>
      <c r="F35" s="112"/>
      <c r="G35" s="107">
        <v>9</v>
      </c>
      <c r="H35" s="112">
        <v>10636</v>
      </c>
      <c r="I35" s="145">
        <v>12</v>
      </c>
    </row>
    <row r="36" spans="1:9" ht="25.5" x14ac:dyDescent="0.2">
      <c r="A36" s="286"/>
      <c r="B36" s="110" t="s">
        <v>460</v>
      </c>
      <c r="C36" s="110" t="s">
        <v>61</v>
      </c>
      <c r="D36" s="111"/>
      <c r="E36" s="107"/>
      <c r="F36" s="112"/>
      <c r="G36" s="107">
        <v>59</v>
      </c>
      <c r="H36" s="112">
        <v>35166</v>
      </c>
      <c r="I36" s="145">
        <v>12</v>
      </c>
    </row>
    <row r="37" spans="1:9" x14ac:dyDescent="0.2">
      <c r="A37" s="286"/>
      <c r="B37" s="8" t="s">
        <v>300</v>
      </c>
      <c r="C37" s="8"/>
      <c r="D37" s="9"/>
      <c r="E37" s="7"/>
      <c r="F37" s="10"/>
      <c r="G37" s="7"/>
      <c r="H37" s="10">
        <v>598397</v>
      </c>
      <c r="I37" s="14"/>
    </row>
    <row r="38" spans="1:9" x14ac:dyDescent="0.2">
      <c r="A38" s="290" t="s">
        <v>71</v>
      </c>
      <c r="B38" s="291"/>
      <c r="C38" s="291"/>
      <c r="D38" s="291"/>
      <c r="E38" s="291"/>
      <c r="F38" s="291"/>
      <c r="G38" s="291"/>
      <c r="H38" s="291"/>
      <c r="I38" s="45"/>
    </row>
    <row r="39" spans="1:9" x14ac:dyDescent="0.2">
      <c r="I39" s="45"/>
    </row>
    <row r="40" spans="1:9" x14ac:dyDescent="0.2">
      <c r="I40" s="45"/>
    </row>
  </sheetData>
  <mergeCells count="15">
    <mergeCell ref="A38:H38"/>
    <mergeCell ref="A12:A20"/>
    <mergeCell ref="A26:A37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3.140625" style="15" customWidth="1"/>
    <col min="3" max="3" width="12.7109375" style="3" customWidth="1"/>
    <col min="4" max="4" width="16.42578125" style="3" customWidth="1"/>
    <col min="5" max="5" width="9.140625" style="4"/>
    <col min="6" max="6" width="14.140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459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2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[2]свод!$BV$12</f>
        <v>1468998.1199999999</v>
      </c>
      <c r="G12" s="271"/>
      <c r="H12" s="281">
        <f>[2]свод!$BV$12</f>
        <v>1468998.1199999999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5.2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[2]свод!$BV$13</f>
        <v>200110.19999999998</v>
      </c>
      <c r="G21" s="7"/>
      <c r="H21" s="10">
        <f>[2]свод!$BV$13</f>
        <v>200110.19999999998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[2]свод!$BV$14</f>
        <v>169083.96</v>
      </c>
      <c r="G22" s="7"/>
      <c r="H22" s="10">
        <f>[2]свод!$BV$14</f>
        <v>169083.96</v>
      </c>
      <c r="I22" s="14"/>
    </row>
    <row r="23" spans="1:10" ht="45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[2]свод!$BV$15</f>
        <v>0</v>
      </c>
      <c r="G23" s="7"/>
      <c r="H23" s="10">
        <f>[2]свод!$BV$15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[2]свод!$BV$16</f>
        <v>330009</v>
      </c>
      <c r="G24" s="7"/>
      <c r="H24" s="10">
        <f>[2]свод!$BV$16</f>
        <v>330009</v>
      </c>
      <c r="I24" s="14"/>
    </row>
    <row r="25" spans="1:10" ht="33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[2]свод!$BV$17</f>
        <v>86867.4</v>
      </c>
      <c r="G25" s="7"/>
      <c r="H25" s="10">
        <f>[2]свод!$BV$17</f>
        <v>86867.4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SUM(F27:F33)</f>
        <v>693200</v>
      </c>
      <c r="G26" s="10"/>
      <c r="H26" s="10">
        <f>SUM(H28:H36)</f>
        <v>1512834</v>
      </c>
      <c r="I26" s="14"/>
      <c r="J26" s="12"/>
    </row>
    <row r="27" spans="1:10" x14ac:dyDescent="0.2">
      <c r="A27" s="286"/>
      <c r="B27" s="8"/>
      <c r="C27" s="8"/>
      <c r="D27" s="9"/>
      <c r="E27" s="7"/>
      <c r="F27" s="10"/>
      <c r="G27" s="7"/>
      <c r="H27" s="10"/>
      <c r="I27" s="14"/>
    </row>
    <row r="28" spans="1:10" ht="25.5" x14ac:dyDescent="0.2">
      <c r="A28" s="286"/>
      <c r="B28" s="8" t="s">
        <v>145</v>
      </c>
      <c r="C28" s="8" t="s">
        <v>61</v>
      </c>
      <c r="D28" s="9"/>
      <c r="E28" s="7">
        <v>2</v>
      </c>
      <c r="F28" s="10">
        <v>520000</v>
      </c>
      <c r="G28" s="7">
        <v>2</v>
      </c>
      <c r="H28" s="10">
        <v>736748</v>
      </c>
      <c r="I28" s="14">
        <v>36</v>
      </c>
    </row>
    <row r="29" spans="1:10" x14ac:dyDescent="0.2">
      <c r="A29" s="286"/>
      <c r="B29" s="8" t="s">
        <v>192</v>
      </c>
      <c r="C29" s="8" t="s">
        <v>66</v>
      </c>
      <c r="D29" s="9"/>
      <c r="E29" s="7">
        <v>154</v>
      </c>
      <c r="F29" s="10">
        <v>154000</v>
      </c>
      <c r="G29" s="7">
        <v>154</v>
      </c>
      <c r="H29" s="10">
        <v>176431</v>
      </c>
      <c r="I29" s="14">
        <v>12</v>
      </c>
    </row>
    <row r="30" spans="1:10" x14ac:dyDescent="0.2">
      <c r="A30" s="286"/>
      <c r="B30" s="8" t="s">
        <v>110</v>
      </c>
      <c r="C30" s="8" t="s">
        <v>61</v>
      </c>
      <c r="D30" s="9"/>
      <c r="E30" s="7">
        <v>4</v>
      </c>
      <c r="F30" s="10">
        <v>9200</v>
      </c>
      <c r="G30" s="7">
        <v>1</v>
      </c>
      <c r="H30" s="10">
        <v>2300</v>
      </c>
      <c r="I30" s="14"/>
    </row>
    <row r="31" spans="1:10" x14ac:dyDescent="0.2">
      <c r="A31" s="286"/>
      <c r="B31" s="8" t="s">
        <v>244</v>
      </c>
      <c r="C31" s="8"/>
      <c r="D31" s="9"/>
      <c r="E31" s="7"/>
      <c r="F31" s="10"/>
      <c r="G31" s="7">
        <v>45</v>
      </c>
      <c r="H31" s="10">
        <v>35969</v>
      </c>
      <c r="I31" s="14">
        <v>12</v>
      </c>
    </row>
    <row r="32" spans="1:10" x14ac:dyDescent="0.2">
      <c r="A32" s="286"/>
      <c r="B32" s="110" t="s">
        <v>202</v>
      </c>
      <c r="C32" s="110"/>
      <c r="D32" s="111"/>
      <c r="E32" s="107"/>
      <c r="F32" s="112"/>
      <c r="G32" s="107">
        <v>10</v>
      </c>
      <c r="H32" s="112">
        <v>669</v>
      </c>
      <c r="I32" s="145">
        <v>12</v>
      </c>
    </row>
    <row r="33" spans="1:9" ht="25.5" x14ac:dyDescent="0.2">
      <c r="A33" s="286"/>
      <c r="B33" s="110" t="s">
        <v>215</v>
      </c>
      <c r="C33" s="110" t="s">
        <v>61</v>
      </c>
      <c r="D33" s="111"/>
      <c r="E33" s="107">
        <v>1</v>
      </c>
      <c r="F33" s="112">
        <v>10000</v>
      </c>
      <c r="G33" s="107">
        <v>5</v>
      </c>
      <c r="H33" s="112">
        <v>55752</v>
      </c>
      <c r="I33" s="145">
        <v>12</v>
      </c>
    </row>
    <row r="34" spans="1:9" x14ac:dyDescent="0.2">
      <c r="A34" s="286"/>
      <c r="B34" s="110" t="s">
        <v>111</v>
      </c>
      <c r="C34" s="110" t="s">
        <v>61</v>
      </c>
      <c r="D34" s="111"/>
      <c r="E34" s="107"/>
      <c r="F34" s="112"/>
      <c r="G34" s="107">
        <v>1</v>
      </c>
      <c r="H34" s="112">
        <v>30140</v>
      </c>
      <c r="I34" s="145">
        <v>12</v>
      </c>
    </row>
    <row r="35" spans="1:9" x14ac:dyDescent="0.2">
      <c r="A35" s="286"/>
      <c r="B35" s="110" t="s">
        <v>200</v>
      </c>
      <c r="C35" s="110"/>
      <c r="D35" s="111"/>
      <c r="E35" s="107"/>
      <c r="F35" s="112"/>
      <c r="G35" s="107">
        <v>11</v>
      </c>
      <c r="H35" s="112">
        <v>4968</v>
      </c>
      <c r="I35" s="145">
        <v>12</v>
      </c>
    </row>
    <row r="36" spans="1:9" x14ac:dyDescent="0.2">
      <c r="A36" s="286"/>
      <c r="B36" s="8" t="s">
        <v>300</v>
      </c>
      <c r="C36" s="8"/>
      <c r="D36" s="9"/>
      <c r="E36" s="7"/>
      <c r="F36" s="10"/>
      <c r="G36" s="7"/>
      <c r="H36" s="10">
        <v>469857</v>
      </c>
      <c r="I36" s="14"/>
    </row>
    <row r="37" spans="1:9" x14ac:dyDescent="0.2">
      <c r="A37" s="290" t="s">
        <v>71</v>
      </c>
      <c r="B37" s="291"/>
      <c r="C37" s="291"/>
      <c r="D37" s="291"/>
      <c r="E37" s="291"/>
      <c r="F37" s="291"/>
      <c r="G37" s="291"/>
      <c r="H37" s="291"/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37:H37"/>
    <mergeCell ref="A12:A20"/>
    <mergeCell ref="A26:A36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9" workbookViewId="0">
      <selection activeCell="H27" sqref="H27"/>
    </sheetView>
  </sheetViews>
  <sheetFormatPr defaultRowHeight="12.75" x14ac:dyDescent="0.2"/>
  <cols>
    <col min="1" max="1" width="13" style="4" customWidth="1"/>
    <col min="2" max="2" width="42.5703125" style="3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6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458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4.2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[2]свод!$BU$12</f>
        <v>931179.11999999988</v>
      </c>
      <c r="G12" s="271"/>
      <c r="H12" s="281">
        <f>[2]свод!$BU$12</f>
        <v>931179.11999999988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0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[2]свод!$BU$13</f>
        <v>126847.32</v>
      </c>
      <c r="G21" s="7"/>
      <c r="H21" s="10">
        <f>[2]свод!$BU$13</f>
        <v>126847.32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[2]свод!$BU$14</f>
        <v>107181.48000000001</v>
      </c>
      <c r="G22" s="7"/>
      <c r="H22" s="10">
        <f>[2]свод!$BU$14</f>
        <v>107181.48000000001</v>
      </c>
      <c r="I22" s="14"/>
    </row>
    <row r="23" spans="1:10" ht="39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[2]свод!$BU$15</f>
        <v>0</v>
      </c>
      <c r="G23" s="7"/>
      <c r="H23" s="10">
        <f>[2]свод!$BU$15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[2]свод!$BU$16</f>
        <v>163225.68</v>
      </c>
      <c r="G24" s="7"/>
      <c r="H24" s="10">
        <f>[2]свод!$BU$16</f>
        <v>163225.68</v>
      </c>
      <c r="I24" s="14"/>
    </row>
    <row r="25" spans="1:10" ht="33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SUM(F27:F31)</f>
        <v>28400</v>
      </c>
      <c r="G26" s="10"/>
      <c r="H26" s="10">
        <f>SUM(H27:H32)</f>
        <v>467305</v>
      </c>
      <c r="I26" s="14"/>
      <c r="J26" s="12"/>
    </row>
    <row r="27" spans="1:10" ht="31.9" customHeight="1" x14ac:dyDescent="0.2">
      <c r="A27" s="286"/>
      <c r="B27" s="8" t="s">
        <v>110</v>
      </c>
      <c r="C27" s="8" t="s">
        <v>61</v>
      </c>
      <c r="D27" s="9"/>
      <c r="E27" s="7">
        <v>8</v>
      </c>
      <c r="F27" s="10">
        <v>18400</v>
      </c>
      <c r="G27" s="7">
        <v>2</v>
      </c>
      <c r="H27" s="10">
        <v>4685</v>
      </c>
      <c r="I27" s="14">
        <v>12</v>
      </c>
      <c r="J27" s="12"/>
    </row>
    <row r="28" spans="1:10" ht="31.9" customHeight="1" x14ac:dyDescent="0.2">
      <c r="A28" s="286"/>
      <c r="B28" s="8" t="s">
        <v>215</v>
      </c>
      <c r="C28" s="8" t="s">
        <v>61</v>
      </c>
      <c r="D28" s="9"/>
      <c r="E28" s="7">
        <v>1</v>
      </c>
      <c r="F28" s="10">
        <v>10000</v>
      </c>
      <c r="G28" s="7">
        <v>2</v>
      </c>
      <c r="H28" s="10">
        <v>19375</v>
      </c>
      <c r="I28" s="14">
        <v>12</v>
      </c>
      <c r="J28" s="12"/>
    </row>
    <row r="29" spans="1:10" ht="31.9" customHeight="1" x14ac:dyDescent="0.2">
      <c r="A29" s="286"/>
      <c r="B29" s="110" t="s">
        <v>456</v>
      </c>
      <c r="C29" s="110" t="s">
        <v>61</v>
      </c>
      <c r="D29" s="111"/>
      <c r="E29" s="107"/>
      <c r="F29" s="10"/>
      <c r="G29" s="107">
        <v>10</v>
      </c>
      <c r="H29" s="10">
        <v>4120</v>
      </c>
      <c r="I29" s="145">
        <v>12</v>
      </c>
      <c r="J29" s="12"/>
    </row>
    <row r="30" spans="1:10" x14ac:dyDescent="0.2">
      <c r="A30" s="286"/>
      <c r="B30" s="110" t="s">
        <v>244</v>
      </c>
      <c r="C30" s="110" t="s">
        <v>61</v>
      </c>
      <c r="D30" s="111"/>
      <c r="E30" s="107"/>
      <c r="F30" s="10"/>
      <c r="G30" s="107">
        <v>210</v>
      </c>
      <c r="H30" s="10">
        <v>305411</v>
      </c>
      <c r="I30" s="145">
        <v>12</v>
      </c>
    </row>
    <row r="31" spans="1:10" x14ac:dyDescent="0.2">
      <c r="A31" s="286"/>
      <c r="B31" s="8" t="s">
        <v>202</v>
      </c>
      <c r="C31" s="110" t="s">
        <v>66</v>
      </c>
      <c r="D31" s="111"/>
      <c r="E31" s="107"/>
      <c r="F31" s="10"/>
      <c r="G31" s="107">
        <v>310</v>
      </c>
      <c r="H31" s="10">
        <v>37113</v>
      </c>
      <c r="I31" s="145">
        <v>12</v>
      </c>
    </row>
    <row r="32" spans="1:10" x14ac:dyDescent="0.2">
      <c r="A32" s="286"/>
      <c r="B32" s="13" t="s">
        <v>457</v>
      </c>
      <c r="C32" s="8"/>
      <c r="D32" s="9"/>
      <c r="E32" s="7"/>
      <c r="F32" s="7"/>
      <c r="G32" s="7"/>
      <c r="H32" s="10">
        <v>96601</v>
      </c>
      <c r="I32" s="14"/>
    </row>
    <row r="33" spans="1:9" x14ac:dyDescent="0.2">
      <c r="A33" s="290" t="s">
        <v>71</v>
      </c>
      <c r="B33" s="291"/>
      <c r="C33" s="291"/>
      <c r="D33" s="291"/>
      <c r="E33" s="291"/>
      <c r="F33" s="291"/>
      <c r="G33" s="291"/>
      <c r="H33" s="291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</sheetData>
  <mergeCells count="15"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4" style="15" customWidth="1"/>
    <col min="3" max="3" width="12.7109375" style="3" customWidth="1"/>
    <col min="4" max="4" width="16.42578125" style="3" customWidth="1"/>
    <col min="5" max="5" width="9.140625" style="4"/>
    <col min="6" max="6" width="14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453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8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[2]свод!$BS$12</f>
        <v>1362004.32</v>
      </c>
      <c r="G12" s="271"/>
      <c r="H12" s="281">
        <f>[2]свод!$BS$12</f>
        <v>1362004.32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9.2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[2]свод!$BS$13</f>
        <v>185531.76</v>
      </c>
      <c r="G21" s="7"/>
      <c r="H21" s="10">
        <f>[2]свод!$BS$13</f>
        <v>185531.76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[2]свод!$BS$14</f>
        <v>156769.44</v>
      </c>
      <c r="G22" s="7"/>
      <c r="H22" s="10">
        <f>[2]свод!$BS$14</f>
        <v>156769.44</v>
      </c>
      <c r="I22" s="14"/>
    </row>
    <row r="23" spans="1:10" ht="41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[2]свод!$BS$15</f>
        <v>0</v>
      </c>
      <c r="G23" s="7"/>
      <c r="H23" s="10">
        <f>[2]свод!$BS$15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[2]свод!$BS$16</f>
        <v>234879.12</v>
      </c>
      <c r="G24" s="7"/>
      <c r="H24" s="10">
        <f>[2]свод!$BS$16</f>
        <v>234879.12</v>
      </c>
      <c r="I24" s="14"/>
    </row>
    <row r="25" spans="1:10" ht="32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[2]свод!$BS$17</f>
        <v>80540.52</v>
      </c>
      <c r="G25" s="7"/>
      <c r="H25" s="10">
        <f>[2]свод!$BS$17</f>
        <v>80540.52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SUM(F27:F34)</f>
        <v>880942</v>
      </c>
      <c r="G26" s="10"/>
      <c r="H26" s="10">
        <f>H27+H28+H29+H30+H31+H32+H33+H34+H35+H36+H37</f>
        <v>1137480</v>
      </c>
      <c r="I26" s="14"/>
      <c r="J26" s="12"/>
    </row>
    <row r="27" spans="1:10" x14ac:dyDescent="0.2">
      <c r="A27" s="286"/>
      <c r="B27" s="8" t="s">
        <v>102</v>
      </c>
      <c r="C27" s="8" t="s">
        <v>66</v>
      </c>
      <c r="D27" s="9"/>
      <c r="E27" s="7">
        <v>60</v>
      </c>
      <c r="F27" s="10">
        <v>29640</v>
      </c>
      <c r="G27" s="7">
        <v>210</v>
      </c>
      <c r="H27" s="10">
        <v>69353</v>
      </c>
      <c r="I27" s="14">
        <v>24</v>
      </c>
    </row>
    <row r="28" spans="1:10" x14ac:dyDescent="0.2">
      <c r="A28" s="286"/>
      <c r="B28" s="8" t="s">
        <v>543</v>
      </c>
      <c r="C28" s="8" t="s">
        <v>107</v>
      </c>
      <c r="D28" s="9"/>
      <c r="E28" s="7"/>
      <c r="F28" s="10"/>
      <c r="G28" s="7">
        <v>120</v>
      </c>
      <c r="H28" s="10">
        <v>26516</v>
      </c>
      <c r="I28" s="14">
        <v>24</v>
      </c>
    </row>
    <row r="29" spans="1:10" ht="25.5" x14ac:dyDescent="0.2">
      <c r="A29" s="286"/>
      <c r="B29" s="8" t="s">
        <v>147</v>
      </c>
      <c r="C29" s="8" t="s">
        <v>61</v>
      </c>
      <c r="D29" s="9"/>
      <c r="E29" s="7">
        <v>1</v>
      </c>
      <c r="F29" s="10">
        <v>330000</v>
      </c>
      <c r="G29" s="7">
        <v>1</v>
      </c>
      <c r="H29" s="10">
        <v>355915</v>
      </c>
      <c r="I29" s="7">
        <v>36</v>
      </c>
    </row>
    <row r="30" spans="1:10" x14ac:dyDescent="0.2">
      <c r="A30" s="286"/>
      <c r="B30" s="8" t="s">
        <v>122</v>
      </c>
      <c r="C30" s="8" t="s">
        <v>62</v>
      </c>
      <c r="D30" s="9"/>
      <c r="E30" s="7">
        <v>15</v>
      </c>
      <c r="F30" s="10">
        <v>14250</v>
      </c>
      <c r="G30" s="7">
        <v>14</v>
      </c>
      <c r="H30" s="10">
        <v>9261</v>
      </c>
      <c r="I30" s="14">
        <v>12</v>
      </c>
    </row>
    <row r="31" spans="1:10" x14ac:dyDescent="0.2">
      <c r="A31" s="286"/>
      <c r="B31" s="8" t="s">
        <v>110</v>
      </c>
      <c r="C31" s="8" t="s">
        <v>61</v>
      </c>
      <c r="D31" s="9"/>
      <c r="E31" s="7">
        <v>5</v>
      </c>
      <c r="F31" s="10">
        <v>11500</v>
      </c>
      <c r="G31" s="7">
        <v>2</v>
      </c>
      <c r="H31" s="10">
        <v>3199</v>
      </c>
      <c r="I31" s="14">
        <v>12</v>
      </c>
    </row>
    <row r="32" spans="1:10" x14ac:dyDescent="0.2">
      <c r="A32" s="286"/>
      <c r="B32" s="8" t="s">
        <v>452</v>
      </c>
      <c r="C32" s="8" t="s">
        <v>61</v>
      </c>
      <c r="D32" s="9"/>
      <c r="E32" s="7">
        <v>32</v>
      </c>
      <c r="F32" s="10">
        <v>480000</v>
      </c>
      <c r="G32" s="7">
        <v>32</v>
      </c>
      <c r="H32" s="10">
        <v>473390</v>
      </c>
      <c r="I32" s="14">
        <v>36</v>
      </c>
    </row>
    <row r="33" spans="1:9" x14ac:dyDescent="0.2">
      <c r="A33" s="286"/>
      <c r="B33" s="8" t="s">
        <v>250</v>
      </c>
      <c r="C33" s="8" t="s">
        <v>61</v>
      </c>
      <c r="D33" s="9"/>
      <c r="E33" s="7"/>
      <c r="F33" s="10"/>
      <c r="G33" s="7">
        <v>16</v>
      </c>
      <c r="H33" s="10">
        <v>21660</v>
      </c>
      <c r="I33" s="14">
        <v>12</v>
      </c>
    </row>
    <row r="34" spans="1:9" x14ac:dyDescent="0.2">
      <c r="A34" s="286"/>
      <c r="B34" s="109" t="s">
        <v>184</v>
      </c>
      <c r="C34" s="110" t="s">
        <v>176</v>
      </c>
      <c r="D34" s="111"/>
      <c r="E34" s="107">
        <v>32</v>
      </c>
      <c r="F34" s="112">
        <v>15552</v>
      </c>
      <c r="G34" s="107">
        <v>58</v>
      </c>
      <c r="H34" s="10">
        <v>34992</v>
      </c>
      <c r="I34" s="145">
        <v>12</v>
      </c>
    </row>
    <row r="35" spans="1:9" x14ac:dyDescent="0.2">
      <c r="A35" s="286"/>
      <c r="B35" s="109" t="s">
        <v>202</v>
      </c>
      <c r="C35" s="110" t="s">
        <v>66</v>
      </c>
      <c r="D35" s="111"/>
      <c r="E35" s="107"/>
      <c r="F35" s="112"/>
      <c r="G35" s="107">
        <v>70</v>
      </c>
      <c r="H35" s="10">
        <v>8097</v>
      </c>
      <c r="I35" s="145">
        <v>12</v>
      </c>
    </row>
    <row r="36" spans="1:9" x14ac:dyDescent="0.2">
      <c r="A36" s="286"/>
      <c r="B36" s="109" t="s">
        <v>244</v>
      </c>
      <c r="C36" s="110" t="s">
        <v>61</v>
      </c>
      <c r="D36" s="111"/>
      <c r="E36" s="107"/>
      <c r="F36" s="112"/>
      <c r="G36" s="107">
        <v>29</v>
      </c>
      <c r="H36" s="10">
        <v>19098</v>
      </c>
      <c r="I36" s="145">
        <v>12</v>
      </c>
    </row>
    <row r="37" spans="1:9" x14ac:dyDescent="0.2">
      <c r="A37" s="286"/>
      <c r="B37" s="6" t="s">
        <v>300</v>
      </c>
      <c r="C37" s="8"/>
      <c r="D37" s="9"/>
      <c r="E37" s="7"/>
      <c r="F37" s="10"/>
      <c r="G37" s="7"/>
      <c r="H37" s="10">
        <v>115999</v>
      </c>
      <c r="I37" s="14"/>
    </row>
    <row r="38" spans="1:9" x14ac:dyDescent="0.2">
      <c r="A38" s="290" t="s">
        <v>71</v>
      </c>
      <c r="B38" s="291"/>
      <c r="C38" s="291"/>
      <c r="D38" s="291"/>
      <c r="E38" s="291"/>
      <c r="F38" s="291"/>
      <c r="G38" s="291"/>
      <c r="H38" s="291"/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38:H38"/>
    <mergeCell ref="A12:A20"/>
    <mergeCell ref="A26:A37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3.4257812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451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3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[2]свод!$BR$12</f>
        <v>1095342.8400000001</v>
      </c>
      <c r="G12" s="271"/>
      <c r="H12" s="281">
        <f>[2]свод!$BR$12</f>
        <v>1095342.8400000001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3.2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[2]свод!$BR$13</f>
        <v>149207.88</v>
      </c>
      <c r="G21" s="7"/>
      <c r="H21" s="10">
        <f>[2]свод!$BR$13</f>
        <v>149207.88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[2]свод!$BR$14</f>
        <v>126073.68</v>
      </c>
      <c r="G22" s="7"/>
      <c r="H22" s="10">
        <f>[2]свод!$BR$14</f>
        <v>126073.68</v>
      </c>
      <c r="I22" s="14"/>
    </row>
    <row r="23" spans="1:10" ht="24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[2]свод!$BR$15</f>
        <v>0</v>
      </c>
      <c r="G23" s="7"/>
      <c r="H23" s="10">
        <f>[2]свод!$BR$15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[2]свод!$BR$16</f>
        <v>186449.88</v>
      </c>
      <c r="G24" s="7"/>
      <c r="H24" s="10">
        <f>[2]свод!$BR$16</f>
        <v>186449.88</v>
      </c>
      <c r="I24" s="14"/>
    </row>
    <row r="25" spans="1:10" ht="26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[2]свод!$BR$17</f>
        <v>64773.240000000005</v>
      </c>
      <c r="G25" s="7"/>
      <c r="H25" s="10">
        <f>[2]свод!$BR$17</f>
        <v>64773.240000000005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SUM(F27:F33)</f>
        <v>529580</v>
      </c>
      <c r="G26" s="10"/>
      <c r="H26" s="10">
        <f>H27+H28+H29+H30+H31+H32+H33+H34</f>
        <v>788260</v>
      </c>
      <c r="I26" s="14"/>
      <c r="J26" s="12"/>
    </row>
    <row r="27" spans="1:10" x14ac:dyDescent="0.2">
      <c r="A27" s="286"/>
      <c r="B27" s="8" t="s">
        <v>122</v>
      </c>
      <c r="C27" s="8" t="s">
        <v>62</v>
      </c>
      <c r="D27" s="9"/>
      <c r="E27" s="7">
        <v>30</v>
      </c>
      <c r="F27" s="10">
        <v>23240</v>
      </c>
      <c r="G27" s="7">
        <v>4</v>
      </c>
      <c r="H27" s="112">
        <v>1266</v>
      </c>
      <c r="I27" s="14">
        <v>12</v>
      </c>
    </row>
    <row r="28" spans="1:10" x14ac:dyDescent="0.2">
      <c r="A28" s="286"/>
      <c r="B28" s="8" t="s">
        <v>110</v>
      </c>
      <c r="C28" s="8" t="s">
        <v>61</v>
      </c>
      <c r="D28" s="9"/>
      <c r="E28" s="7">
        <v>3</v>
      </c>
      <c r="F28" s="10">
        <v>6900</v>
      </c>
      <c r="G28" s="7">
        <v>7</v>
      </c>
      <c r="H28" s="112">
        <v>11196</v>
      </c>
      <c r="I28" s="14">
        <v>12</v>
      </c>
    </row>
    <row r="29" spans="1:10" x14ac:dyDescent="0.2">
      <c r="A29" s="286"/>
      <c r="B29" s="8" t="s">
        <v>146</v>
      </c>
      <c r="C29" s="8" t="s">
        <v>61</v>
      </c>
      <c r="D29" s="9"/>
      <c r="E29" s="7">
        <v>32</v>
      </c>
      <c r="F29" s="10">
        <v>480000</v>
      </c>
      <c r="G29" s="7">
        <v>32</v>
      </c>
      <c r="H29" s="112">
        <v>473390</v>
      </c>
      <c r="I29" s="14"/>
    </row>
    <row r="30" spans="1:10" x14ac:dyDescent="0.2">
      <c r="A30" s="286"/>
      <c r="B30" s="8" t="s">
        <v>203</v>
      </c>
      <c r="C30" s="8" t="s">
        <v>61</v>
      </c>
      <c r="D30" s="9"/>
      <c r="E30" s="7"/>
      <c r="F30" s="10"/>
      <c r="G30" s="7">
        <v>7</v>
      </c>
      <c r="H30" s="112">
        <v>9684</v>
      </c>
      <c r="I30" s="14">
        <v>12</v>
      </c>
    </row>
    <row r="31" spans="1:10" x14ac:dyDescent="0.2">
      <c r="A31" s="286"/>
      <c r="B31" s="8" t="s">
        <v>244</v>
      </c>
      <c r="C31" s="8" t="s">
        <v>61</v>
      </c>
      <c r="D31" s="9"/>
      <c r="E31" s="7"/>
      <c r="F31" s="10"/>
      <c r="G31" s="7">
        <v>25</v>
      </c>
      <c r="H31" s="112">
        <v>12336</v>
      </c>
      <c r="I31" s="14">
        <v>12</v>
      </c>
    </row>
    <row r="32" spans="1:10" x14ac:dyDescent="0.2">
      <c r="A32" s="286"/>
      <c r="B32" s="110" t="s">
        <v>202</v>
      </c>
      <c r="C32" s="110" t="s">
        <v>66</v>
      </c>
      <c r="D32" s="111"/>
      <c r="E32" s="107"/>
      <c r="F32" s="112"/>
      <c r="G32" s="107">
        <v>25</v>
      </c>
      <c r="H32" s="112">
        <v>3011</v>
      </c>
      <c r="I32" s="145">
        <v>12</v>
      </c>
    </row>
    <row r="33" spans="1:9" x14ac:dyDescent="0.2">
      <c r="A33" s="286"/>
      <c r="B33" s="109" t="s">
        <v>184</v>
      </c>
      <c r="C33" s="110" t="s">
        <v>176</v>
      </c>
      <c r="D33" s="116"/>
      <c r="E33" s="107">
        <v>40</v>
      </c>
      <c r="F33" s="112">
        <v>19440</v>
      </c>
      <c r="G33" s="107">
        <v>23</v>
      </c>
      <c r="H33" s="112">
        <v>12106</v>
      </c>
      <c r="I33" s="145">
        <v>12</v>
      </c>
    </row>
    <row r="34" spans="1:9" x14ac:dyDescent="0.2">
      <c r="A34" s="286"/>
      <c r="B34" s="6" t="s">
        <v>300</v>
      </c>
      <c r="C34" s="8"/>
      <c r="D34" s="13"/>
      <c r="E34" s="7"/>
      <c r="F34" s="10"/>
      <c r="G34" s="7"/>
      <c r="H34" s="156">
        <v>265271</v>
      </c>
      <c r="I34" s="14"/>
    </row>
    <row r="35" spans="1:9" x14ac:dyDescent="0.2">
      <c r="A35" s="290" t="s">
        <v>71</v>
      </c>
      <c r="B35" s="291"/>
      <c r="C35" s="291"/>
      <c r="D35" s="291"/>
      <c r="E35" s="291"/>
      <c r="F35" s="291"/>
      <c r="G35" s="291"/>
      <c r="H35" s="291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</sheetData>
  <mergeCells count="15">
    <mergeCell ref="A35:H35"/>
    <mergeCell ref="A12:A20"/>
    <mergeCell ref="A26:A34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4.2851562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4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450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1.7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[2]свод!$BQ$12</f>
        <v>3162937.44</v>
      </c>
      <c r="G12" s="271"/>
      <c r="H12" s="281">
        <f>[2]свод!$BQ$12</f>
        <v>3162937.44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1.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[2]свод!$BQ$13</f>
        <v>430852.80000000005</v>
      </c>
      <c r="G21" s="7"/>
      <c r="H21" s="10">
        <f>[2]свод!$BQ$13</f>
        <v>430852.80000000005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[2]свод!$BQ$14</f>
        <v>364058.4</v>
      </c>
      <c r="G22" s="7"/>
      <c r="H22" s="10">
        <f>[2]свод!$BQ$14</f>
        <v>364058.4</v>
      </c>
      <c r="I22" s="14"/>
    </row>
    <row r="23" spans="1:10" ht="44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[2]свод!$BQ$15</f>
        <v>0</v>
      </c>
      <c r="G23" s="7"/>
      <c r="H23" s="10">
        <f>[2]свод!$BQ$15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[2]свод!$BQ$16</f>
        <v>581792.16</v>
      </c>
      <c r="G24" s="7"/>
      <c r="H24" s="10">
        <f>[2]свод!$BQ$16</f>
        <v>581792.16</v>
      </c>
      <c r="I24" s="14"/>
    </row>
    <row r="25" spans="1:10" ht="30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[2]свод!$BQ$17</f>
        <v>187037.40000000002</v>
      </c>
      <c r="G25" s="7"/>
      <c r="H25" s="10">
        <f>[2]свод!$BQ$17</f>
        <v>187037.40000000002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SUM(F27:F37)</f>
        <v>1283508</v>
      </c>
      <c r="G26" s="10"/>
      <c r="H26" s="10">
        <f>SUM(H27:H38)</f>
        <v>2570732</v>
      </c>
      <c r="I26" s="14"/>
      <c r="J26" s="12"/>
    </row>
    <row r="27" spans="1:10" x14ac:dyDescent="0.2">
      <c r="A27" s="286"/>
      <c r="B27" s="8" t="s">
        <v>543</v>
      </c>
      <c r="C27" s="8" t="s">
        <v>66</v>
      </c>
      <c r="D27" s="9"/>
      <c r="E27" s="7"/>
      <c r="F27" s="10"/>
      <c r="G27" s="7">
        <v>949</v>
      </c>
      <c r="H27" s="10">
        <v>293420</v>
      </c>
      <c r="I27" s="14">
        <v>24</v>
      </c>
    </row>
    <row r="28" spans="1:10" ht="25.5" x14ac:dyDescent="0.2">
      <c r="A28" s="286"/>
      <c r="B28" s="8" t="s">
        <v>144</v>
      </c>
      <c r="C28" s="8" t="s">
        <v>61</v>
      </c>
      <c r="D28" s="9"/>
      <c r="E28" s="7">
        <v>4</v>
      </c>
      <c r="F28" s="10">
        <v>1060000</v>
      </c>
      <c r="G28" s="7">
        <v>4</v>
      </c>
      <c r="H28" s="10">
        <v>789250</v>
      </c>
      <c r="I28" s="14">
        <v>36</v>
      </c>
    </row>
    <row r="29" spans="1:10" x14ac:dyDescent="0.2">
      <c r="A29" s="286"/>
      <c r="B29" s="8" t="s">
        <v>122</v>
      </c>
      <c r="C29" s="8" t="s">
        <v>62</v>
      </c>
      <c r="D29" s="9"/>
      <c r="E29" s="7">
        <v>30</v>
      </c>
      <c r="F29" s="10">
        <v>28500</v>
      </c>
      <c r="G29" s="7">
        <v>31</v>
      </c>
      <c r="H29" s="10">
        <v>31603</v>
      </c>
      <c r="I29" s="14">
        <v>12</v>
      </c>
    </row>
    <row r="30" spans="1:10" x14ac:dyDescent="0.2">
      <c r="A30" s="286"/>
      <c r="B30" s="8" t="s">
        <v>192</v>
      </c>
      <c r="C30" s="8" t="s">
        <v>66</v>
      </c>
      <c r="D30" s="9"/>
      <c r="E30" s="7">
        <v>103</v>
      </c>
      <c r="F30" s="10">
        <v>103000</v>
      </c>
      <c r="G30" s="7">
        <v>103</v>
      </c>
      <c r="H30" s="10">
        <v>129501</v>
      </c>
      <c r="I30" s="14">
        <v>12</v>
      </c>
    </row>
    <row r="31" spans="1:10" x14ac:dyDescent="0.2">
      <c r="A31" s="286"/>
      <c r="B31" s="8" t="s">
        <v>20</v>
      </c>
      <c r="C31" s="8"/>
      <c r="D31" s="9"/>
      <c r="E31" s="7"/>
      <c r="F31" s="10"/>
      <c r="G31" s="7"/>
      <c r="H31" s="10">
        <v>525802</v>
      </c>
      <c r="I31" s="14">
        <v>12</v>
      </c>
    </row>
    <row r="32" spans="1:10" x14ac:dyDescent="0.2">
      <c r="A32" s="286"/>
      <c r="B32" s="8" t="s">
        <v>110</v>
      </c>
      <c r="C32" s="8" t="s">
        <v>61</v>
      </c>
      <c r="D32" s="9"/>
      <c r="E32" s="7">
        <v>18</v>
      </c>
      <c r="F32" s="10">
        <v>41400</v>
      </c>
      <c r="G32" s="7">
        <v>4</v>
      </c>
      <c r="H32" s="10">
        <v>10311</v>
      </c>
      <c r="I32" s="14">
        <v>12</v>
      </c>
    </row>
    <row r="33" spans="1:9" x14ac:dyDescent="0.2">
      <c r="A33" s="286"/>
      <c r="B33" s="8" t="s">
        <v>449</v>
      </c>
      <c r="C33" s="8" t="s">
        <v>181</v>
      </c>
      <c r="D33" s="13"/>
      <c r="E33" s="7"/>
      <c r="F33" s="10"/>
      <c r="G33" s="7">
        <v>10</v>
      </c>
      <c r="H33" s="10">
        <v>669</v>
      </c>
      <c r="I33" s="14">
        <v>12</v>
      </c>
    </row>
    <row r="34" spans="1:9" x14ac:dyDescent="0.2">
      <c r="A34" s="286"/>
      <c r="B34" s="8" t="s">
        <v>353</v>
      </c>
      <c r="C34" s="8"/>
      <c r="D34" s="13"/>
      <c r="E34" s="7"/>
      <c r="F34" s="10"/>
      <c r="G34" s="7">
        <v>12</v>
      </c>
      <c r="H34" s="10">
        <v>5869</v>
      </c>
      <c r="I34" s="14">
        <v>12</v>
      </c>
    </row>
    <row r="35" spans="1:9" ht="25.5" x14ac:dyDescent="0.2">
      <c r="A35" s="286"/>
      <c r="B35" s="8" t="s">
        <v>215</v>
      </c>
      <c r="C35" s="8" t="s">
        <v>61</v>
      </c>
      <c r="D35" s="13"/>
      <c r="E35" s="35">
        <v>4</v>
      </c>
      <c r="F35" s="10">
        <v>40000</v>
      </c>
      <c r="G35" s="7">
        <v>1</v>
      </c>
      <c r="H35" s="10">
        <v>3132</v>
      </c>
      <c r="I35" s="14">
        <v>12</v>
      </c>
    </row>
    <row r="36" spans="1:9" ht="25.5" x14ac:dyDescent="0.2">
      <c r="A36" s="286"/>
      <c r="B36" s="8" t="s">
        <v>119</v>
      </c>
      <c r="C36" s="8" t="s">
        <v>61</v>
      </c>
      <c r="D36" s="13"/>
      <c r="E36" s="35">
        <v>21</v>
      </c>
      <c r="F36" s="10">
        <v>6720</v>
      </c>
      <c r="G36" s="35">
        <v>3</v>
      </c>
      <c r="H36" s="10">
        <v>4033</v>
      </c>
      <c r="I36" s="14">
        <v>12</v>
      </c>
    </row>
    <row r="37" spans="1:9" x14ac:dyDescent="0.2">
      <c r="A37" s="286"/>
      <c r="B37" s="109" t="s">
        <v>184</v>
      </c>
      <c r="C37" s="110" t="s">
        <v>176</v>
      </c>
      <c r="D37" s="116"/>
      <c r="E37" s="148">
        <v>8</v>
      </c>
      <c r="F37" s="112">
        <v>3888</v>
      </c>
      <c r="G37" s="107">
        <v>70</v>
      </c>
      <c r="H37" s="112">
        <v>39005</v>
      </c>
      <c r="I37" s="145">
        <v>12</v>
      </c>
    </row>
    <row r="38" spans="1:9" x14ac:dyDescent="0.2">
      <c r="A38" s="286"/>
      <c r="B38" s="6" t="s">
        <v>300</v>
      </c>
      <c r="C38" s="8"/>
      <c r="D38" s="13"/>
      <c r="E38" s="35"/>
      <c r="F38" s="10"/>
      <c r="G38" s="7"/>
      <c r="H38" s="10">
        <v>738137</v>
      </c>
      <c r="I38" s="14"/>
    </row>
    <row r="39" spans="1:9" x14ac:dyDescent="0.2">
      <c r="A39" s="290" t="s">
        <v>71</v>
      </c>
      <c r="B39" s="291"/>
      <c r="C39" s="291"/>
      <c r="D39" s="291"/>
      <c r="E39" s="291"/>
      <c r="F39" s="291"/>
      <c r="G39" s="291"/>
      <c r="H39" s="291"/>
    </row>
    <row r="42" spans="1:9" x14ac:dyDescent="0.2">
      <c r="H42" s="87"/>
    </row>
    <row r="43" spans="1:9" x14ac:dyDescent="0.2">
      <c r="H43" s="87"/>
    </row>
    <row r="44" spans="1:9" x14ac:dyDescent="0.2">
      <c r="H44" s="87"/>
    </row>
  </sheetData>
  <mergeCells count="15">
    <mergeCell ref="A39:H39"/>
    <mergeCell ref="A12:A20"/>
    <mergeCell ref="A26:A38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2.7109375" style="15" bestFit="1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448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95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2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5.5" customHeight="1" x14ac:dyDescent="0.2">
      <c r="A12" s="271">
        <v>1</v>
      </c>
      <c r="B12" s="8" t="s">
        <v>80</v>
      </c>
      <c r="C12" s="8"/>
      <c r="D12" s="9"/>
      <c r="E12" s="285"/>
      <c r="F12" s="298">
        <f>[2]свод!$BP$12</f>
        <v>843710.15999999992</v>
      </c>
      <c r="G12" s="285"/>
      <c r="H12" s="298">
        <f>[2]свод!$BP$12</f>
        <v>843710.15999999992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86"/>
      <c r="F13" s="286"/>
      <c r="G13" s="286"/>
      <c r="H13" s="286"/>
      <c r="I13" s="14"/>
    </row>
    <row r="14" spans="1:9" ht="33.75" customHeight="1" x14ac:dyDescent="0.2">
      <c r="A14" s="271"/>
      <c r="B14" s="8" t="s">
        <v>83</v>
      </c>
      <c r="C14" s="8"/>
      <c r="D14" s="9" t="s">
        <v>84</v>
      </c>
      <c r="E14" s="286"/>
      <c r="F14" s="286"/>
      <c r="G14" s="286"/>
      <c r="H14" s="286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86"/>
      <c r="F15" s="286"/>
      <c r="G15" s="286"/>
      <c r="H15" s="286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86"/>
      <c r="F16" s="286"/>
      <c r="G16" s="286"/>
      <c r="H16" s="286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86"/>
      <c r="F17" s="286"/>
      <c r="G17" s="286"/>
      <c r="H17" s="286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86"/>
      <c r="F18" s="286"/>
      <c r="G18" s="286"/>
      <c r="H18" s="286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86"/>
      <c r="F19" s="286"/>
      <c r="G19" s="286"/>
      <c r="H19" s="286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92"/>
      <c r="F20" s="292"/>
      <c r="G20" s="292"/>
      <c r="H20" s="292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[2]свод!$BP$13</f>
        <v>114930.59999999999</v>
      </c>
      <c r="G21" s="7"/>
      <c r="H21" s="10">
        <f>[2]свод!$BP$13</f>
        <v>114930.59999999999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[2]свод!$BP$14</f>
        <v>14610.84</v>
      </c>
      <c r="G22" s="7"/>
      <c r="H22" s="10">
        <f>[2]свод!$BP$14</f>
        <v>14610.84</v>
      </c>
      <c r="I22" s="14"/>
    </row>
    <row r="23" spans="1:10" ht="50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[2]свод!$BP$15</f>
        <v>0</v>
      </c>
      <c r="G23" s="7"/>
      <c r="H23" s="10">
        <f>[2]свод!$BP$15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[2]свод!$BP$16</f>
        <v>42793.08</v>
      </c>
      <c r="G24" s="7"/>
      <c r="H24" s="10">
        <f>[2]свод!$BP$16</f>
        <v>42793.08</v>
      </c>
      <c r="I24" s="14"/>
    </row>
    <row r="25" spans="1:10" ht="39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[2]свод!$BP$17</f>
        <v>49891.92</v>
      </c>
      <c r="G25" s="7"/>
      <c r="H25" s="10">
        <f>[2]свод!$BP$17</f>
        <v>49891.92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SUM(F28:F32)</f>
        <v>332916</v>
      </c>
      <c r="G26" s="10"/>
      <c r="H26" s="10">
        <f>SUM(H27:H33)</f>
        <v>908284</v>
      </c>
      <c r="I26" s="14"/>
      <c r="J26" s="12"/>
    </row>
    <row r="27" spans="1:10" ht="31.9" customHeight="1" x14ac:dyDescent="0.2">
      <c r="A27" s="286"/>
      <c r="B27" s="8" t="s">
        <v>543</v>
      </c>
      <c r="C27" s="8" t="s">
        <v>107</v>
      </c>
      <c r="D27" s="8"/>
      <c r="E27" s="7"/>
      <c r="F27" s="10"/>
      <c r="G27" s="7">
        <v>81</v>
      </c>
      <c r="H27" s="10">
        <v>23169</v>
      </c>
      <c r="I27" s="7">
        <v>24</v>
      </c>
      <c r="J27" s="12"/>
    </row>
    <row r="28" spans="1:10" ht="31.9" customHeight="1" x14ac:dyDescent="0.2">
      <c r="A28" s="286"/>
      <c r="B28" s="8" t="s">
        <v>143</v>
      </c>
      <c r="C28" s="8" t="s">
        <v>61</v>
      </c>
      <c r="D28" s="9"/>
      <c r="E28" s="7">
        <v>3</v>
      </c>
      <c r="F28" s="10">
        <v>330000</v>
      </c>
      <c r="G28" s="7">
        <v>3</v>
      </c>
      <c r="H28" s="10">
        <v>287733</v>
      </c>
      <c r="I28" s="7">
        <v>36</v>
      </c>
      <c r="J28" s="12"/>
    </row>
    <row r="29" spans="1:10" ht="31.9" customHeight="1" x14ac:dyDescent="0.2">
      <c r="A29" s="286"/>
      <c r="B29" s="8" t="s">
        <v>20</v>
      </c>
      <c r="C29" s="8" t="s">
        <v>66</v>
      </c>
      <c r="D29" s="9"/>
      <c r="E29" s="7"/>
      <c r="F29" s="10"/>
      <c r="G29" s="7"/>
      <c r="H29" s="10">
        <v>358980</v>
      </c>
      <c r="I29" s="7">
        <v>12</v>
      </c>
      <c r="J29" s="12"/>
    </row>
    <row r="30" spans="1:10" ht="31.9" customHeight="1" x14ac:dyDescent="0.2">
      <c r="A30" s="286"/>
      <c r="B30" s="8" t="s">
        <v>202</v>
      </c>
      <c r="C30" s="8" t="s">
        <v>181</v>
      </c>
      <c r="D30" s="9"/>
      <c r="E30" s="7"/>
      <c r="F30" s="10"/>
      <c r="G30" s="7">
        <v>10</v>
      </c>
      <c r="H30" s="10">
        <v>669</v>
      </c>
      <c r="I30" s="7">
        <v>12</v>
      </c>
      <c r="J30" s="12"/>
    </row>
    <row r="31" spans="1:10" x14ac:dyDescent="0.2">
      <c r="A31" s="286"/>
      <c r="B31" s="8" t="s">
        <v>244</v>
      </c>
      <c r="C31" s="8" t="s">
        <v>61</v>
      </c>
      <c r="D31" s="9"/>
      <c r="E31" s="7"/>
      <c r="F31" s="10"/>
      <c r="G31" s="7">
        <v>29</v>
      </c>
      <c r="H31" s="10">
        <v>13426</v>
      </c>
      <c r="I31" s="7">
        <v>12</v>
      </c>
    </row>
    <row r="32" spans="1:10" x14ac:dyDescent="0.2">
      <c r="A32" s="286"/>
      <c r="B32" s="109" t="s">
        <v>184</v>
      </c>
      <c r="C32" s="110" t="s">
        <v>176</v>
      </c>
      <c r="D32" s="111"/>
      <c r="E32" s="107">
        <v>6</v>
      </c>
      <c r="F32" s="112">
        <v>2916</v>
      </c>
      <c r="G32" s="107">
        <v>2</v>
      </c>
      <c r="H32" s="107">
        <v>743</v>
      </c>
      <c r="I32" s="107">
        <v>12</v>
      </c>
    </row>
    <row r="33" spans="1:9" x14ac:dyDescent="0.2">
      <c r="A33" s="286"/>
      <c r="B33" s="6" t="s">
        <v>300</v>
      </c>
      <c r="C33" s="8"/>
      <c r="D33" s="9"/>
      <c r="E33" s="7"/>
      <c r="F33" s="10"/>
      <c r="G33" s="7"/>
      <c r="H33" s="156">
        <v>223564</v>
      </c>
      <c r="I33" s="14"/>
    </row>
    <row r="34" spans="1:9" x14ac:dyDescent="0.2">
      <c r="A34" s="290" t="s">
        <v>71</v>
      </c>
      <c r="B34" s="291"/>
      <c r="C34" s="291"/>
      <c r="D34" s="291"/>
      <c r="E34" s="291"/>
      <c r="F34" s="291"/>
      <c r="G34" s="291"/>
      <c r="H34" s="291"/>
      <c r="I34" s="45"/>
    </row>
    <row r="35" spans="1:9" x14ac:dyDescent="0.2">
      <c r="I35" s="45"/>
    </row>
    <row r="36" spans="1:9" x14ac:dyDescent="0.2">
      <c r="I36" s="45"/>
    </row>
  </sheetData>
  <mergeCells count="15">
    <mergeCell ref="A34:H34"/>
    <mergeCell ref="A12:A20"/>
    <mergeCell ref="A26:A33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sqref="A1:H1"/>
    </sheetView>
  </sheetViews>
  <sheetFormatPr defaultRowHeight="12.75" x14ac:dyDescent="0.2"/>
  <cols>
    <col min="1" max="1" width="10.42578125" style="4" customWidth="1"/>
    <col min="2" max="2" width="58.28515625" style="3" customWidth="1"/>
    <col min="3" max="3" width="12.7109375" style="3" customWidth="1"/>
    <col min="4" max="4" width="16.42578125" style="3" customWidth="1"/>
    <col min="5" max="5" width="9.140625" style="3"/>
    <col min="6" max="6" width="15.5703125" style="3" customWidth="1"/>
    <col min="7" max="7" width="10.7109375" style="3" customWidth="1"/>
    <col min="8" max="8" width="14.5703125" style="3" customWidth="1"/>
    <col min="9" max="9" width="15.5703125" style="3" customWidth="1"/>
    <col min="10" max="16384" width="9.140625" style="3"/>
  </cols>
  <sheetData>
    <row r="1" spans="1:9" x14ac:dyDescent="0.2">
      <c r="A1" s="280" t="s">
        <v>71</v>
      </c>
      <c r="B1" s="270"/>
      <c r="C1" s="270"/>
      <c r="D1" s="270"/>
      <c r="E1" s="270"/>
      <c r="F1" s="270"/>
      <c r="G1" s="270"/>
      <c r="H1" s="270"/>
    </row>
    <row r="2" spans="1:9" ht="12.75" customHeight="1" x14ac:dyDescent="0.2">
      <c r="A2" s="278" t="s">
        <v>366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ht="10.5" customHeight="1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8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277" t="s">
        <v>234</v>
      </c>
    </row>
    <row r="11" spans="1:9" ht="29.25" customHeight="1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277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4">
        <v>274500</v>
      </c>
      <c r="G12" s="273"/>
      <c r="H12" s="273"/>
      <c r="I12" s="13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4"/>
      <c r="G13" s="273"/>
      <c r="H13" s="273"/>
      <c r="I13" s="13"/>
    </row>
    <row r="14" spans="1:9" x14ac:dyDescent="0.2">
      <c r="A14" s="271"/>
      <c r="B14" s="8" t="s">
        <v>83</v>
      </c>
      <c r="C14" s="8"/>
      <c r="D14" s="9" t="s">
        <v>84</v>
      </c>
      <c r="E14" s="273"/>
      <c r="F14" s="274"/>
      <c r="G14" s="273"/>
      <c r="H14" s="273"/>
      <c r="I14" s="13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4"/>
      <c r="G15" s="273"/>
      <c r="H15" s="273"/>
      <c r="I15" s="13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4"/>
      <c r="G16" s="273"/>
      <c r="H16" s="273"/>
      <c r="I16" s="13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4"/>
      <c r="G17" s="273"/>
      <c r="H17" s="273"/>
      <c r="I17" s="13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4"/>
      <c r="G18" s="273"/>
      <c r="H18" s="273"/>
      <c r="I18" s="13"/>
    </row>
    <row r="19" spans="1:9" ht="38.25" customHeight="1" x14ac:dyDescent="0.2">
      <c r="A19" s="271"/>
      <c r="B19" s="8" t="s">
        <v>92</v>
      </c>
      <c r="C19" s="8"/>
      <c r="D19" s="9" t="s">
        <v>82</v>
      </c>
      <c r="E19" s="273"/>
      <c r="F19" s="274"/>
      <c r="G19" s="273"/>
      <c r="H19" s="273"/>
      <c r="I19" s="13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4"/>
      <c r="G20" s="273"/>
      <c r="H20" s="273"/>
      <c r="I20" s="13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v>301600</v>
      </c>
      <c r="G21" s="25"/>
      <c r="H21" s="26"/>
      <c r="I21" s="13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v>230540</v>
      </c>
      <c r="G22" s="25"/>
      <c r="H22" s="26"/>
      <c r="I22" s="14"/>
    </row>
    <row r="23" spans="1:9" ht="33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v>0</v>
      </c>
      <c r="G23" s="25"/>
      <c r="H23" s="26"/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v>452800</v>
      </c>
      <c r="G24" s="25"/>
      <c r="H24" s="26"/>
      <c r="I24" s="14"/>
    </row>
    <row r="25" spans="1:9" ht="22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v>130140</v>
      </c>
      <c r="G25" s="25"/>
      <c r="H25" s="26"/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26">
        <v>886500</v>
      </c>
      <c r="G26" s="26"/>
      <c r="H26" s="26"/>
      <c r="I26" s="54"/>
    </row>
    <row r="27" spans="1:9" x14ac:dyDescent="0.2">
      <c r="A27" s="271"/>
      <c r="B27" s="8" t="s">
        <v>187</v>
      </c>
      <c r="C27" s="8" t="s">
        <v>232</v>
      </c>
      <c r="D27" s="8"/>
      <c r="E27" s="25">
        <v>150</v>
      </c>
      <c r="F27" s="33">
        <v>39000</v>
      </c>
      <c r="G27" s="26"/>
      <c r="H27" s="26"/>
      <c r="I27" s="92"/>
    </row>
    <row r="28" spans="1:9" x14ac:dyDescent="0.2">
      <c r="A28" s="271"/>
      <c r="B28" s="23" t="s">
        <v>178</v>
      </c>
      <c r="C28" s="8" t="s">
        <v>176</v>
      </c>
      <c r="D28" s="9"/>
      <c r="E28" s="25">
        <v>2</v>
      </c>
      <c r="F28" s="33">
        <v>680500</v>
      </c>
      <c r="G28" s="25"/>
      <c r="H28" s="25"/>
      <c r="I28" s="14"/>
    </row>
    <row r="29" spans="1:9" x14ac:dyDescent="0.2">
      <c r="A29" s="271"/>
      <c r="B29" s="22" t="s">
        <v>208</v>
      </c>
      <c r="C29" s="8" t="s">
        <v>176</v>
      </c>
      <c r="D29" s="9"/>
      <c r="E29" s="25">
        <v>2</v>
      </c>
      <c r="F29" s="33">
        <v>3400</v>
      </c>
      <c r="G29" s="25"/>
      <c r="H29" s="33"/>
      <c r="I29" s="14"/>
    </row>
    <row r="30" spans="1:9" x14ac:dyDescent="0.2">
      <c r="A30" s="271"/>
      <c r="B30" s="22" t="s">
        <v>203</v>
      </c>
      <c r="C30" s="8" t="s">
        <v>176</v>
      </c>
      <c r="D30" s="9"/>
      <c r="E30" s="25">
        <v>35</v>
      </c>
      <c r="F30" s="33">
        <v>36800</v>
      </c>
      <c r="G30" s="25"/>
      <c r="H30" s="33"/>
      <c r="I30" s="14"/>
    </row>
    <row r="31" spans="1:9" x14ac:dyDescent="0.2">
      <c r="A31" s="271"/>
      <c r="B31" s="13" t="s">
        <v>195</v>
      </c>
      <c r="C31" s="8" t="s">
        <v>176</v>
      </c>
      <c r="D31" s="9"/>
      <c r="E31" s="25">
        <v>78</v>
      </c>
      <c r="F31" s="33">
        <v>39000</v>
      </c>
      <c r="G31" s="25"/>
      <c r="H31" s="33"/>
      <c r="I31" s="14"/>
    </row>
    <row r="32" spans="1:9" x14ac:dyDescent="0.2">
      <c r="A32" s="271"/>
      <c r="B32" s="13" t="s">
        <v>182</v>
      </c>
      <c r="C32" s="8" t="s">
        <v>232</v>
      </c>
      <c r="D32" s="9"/>
      <c r="E32" s="25">
        <v>30</v>
      </c>
      <c r="F32" s="33">
        <v>33420</v>
      </c>
      <c r="G32" s="25"/>
      <c r="H32" s="33"/>
      <c r="I32" s="14"/>
    </row>
    <row r="33" spans="1:9" x14ac:dyDescent="0.2">
      <c r="A33" s="271"/>
      <c r="B33" s="48" t="s">
        <v>212</v>
      </c>
      <c r="C33" s="8" t="s">
        <v>232</v>
      </c>
      <c r="D33" s="9"/>
      <c r="E33" s="25">
        <v>20</v>
      </c>
      <c r="F33" s="33">
        <v>22350</v>
      </c>
      <c r="G33" s="25"/>
      <c r="H33" s="33"/>
      <c r="I33" s="14"/>
    </row>
    <row r="34" spans="1:9" x14ac:dyDescent="0.2">
      <c r="A34" s="271"/>
      <c r="B34" s="13" t="s">
        <v>202</v>
      </c>
      <c r="C34" s="8" t="s">
        <v>232</v>
      </c>
      <c r="D34" s="9"/>
      <c r="E34" s="25">
        <v>14</v>
      </c>
      <c r="F34" s="33">
        <v>7400</v>
      </c>
      <c r="G34" s="25"/>
      <c r="H34" s="33"/>
      <c r="I34" s="14"/>
    </row>
    <row r="35" spans="1:9" ht="25.5" x14ac:dyDescent="0.2">
      <c r="A35" s="271"/>
      <c r="B35" s="49" t="s">
        <v>213</v>
      </c>
      <c r="C35" s="8" t="s">
        <v>176</v>
      </c>
      <c r="D35" s="9"/>
      <c r="E35" s="25">
        <v>30</v>
      </c>
      <c r="F35" s="33">
        <v>18600</v>
      </c>
      <c r="G35" s="25"/>
      <c r="H35" s="33"/>
      <c r="I35" s="14"/>
    </row>
    <row r="36" spans="1:9" x14ac:dyDescent="0.2">
      <c r="A36" s="271"/>
      <c r="B36" s="13" t="s">
        <v>214</v>
      </c>
      <c r="C36" s="8" t="s">
        <v>176</v>
      </c>
      <c r="D36" s="13"/>
      <c r="E36" s="39">
        <v>5</v>
      </c>
      <c r="F36" s="33">
        <v>6000</v>
      </c>
      <c r="G36" s="39"/>
      <c r="H36" s="33"/>
      <c r="I36" s="14"/>
    </row>
    <row r="37" spans="1:9" x14ac:dyDescent="0.2">
      <c r="A37" s="269" t="s">
        <v>71</v>
      </c>
      <c r="B37" s="270"/>
      <c r="C37" s="270"/>
      <c r="D37" s="270"/>
      <c r="E37" s="270"/>
      <c r="F37" s="270"/>
      <c r="G37" s="270"/>
      <c r="H37" s="270"/>
      <c r="I37" s="4"/>
    </row>
    <row r="39" spans="1:9" x14ac:dyDescent="0.2">
      <c r="F39" s="83"/>
    </row>
  </sheetData>
  <mergeCells count="16">
    <mergeCell ref="A1:H1"/>
    <mergeCell ref="C10:C11"/>
    <mergeCell ref="I10:I11"/>
    <mergeCell ref="A10:A11"/>
    <mergeCell ref="B10:B11"/>
    <mergeCell ref="A2:I9"/>
    <mergeCell ref="A37:H37"/>
    <mergeCell ref="A12:A20"/>
    <mergeCell ref="E10:F10"/>
    <mergeCell ref="G10:H10"/>
    <mergeCell ref="E12:E20"/>
    <mergeCell ref="F12:F20"/>
    <mergeCell ref="G12:G20"/>
    <mergeCell ref="A26:A36"/>
    <mergeCell ref="H12:H20"/>
    <mergeCell ref="D10:D11"/>
  </mergeCells>
  <phoneticPr fontId="27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8.5703125" style="3" customWidth="1"/>
    <col min="3" max="3" width="12.7109375" style="3" customWidth="1"/>
    <col min="4" max="4" width="16.42578125" style="3" customWidth="1"/>
    <col min="5" max="5" width="9.140625" style="4"/>
    <col min="6" max="6" width="12.42578125" style="4" customWidth="1"/>
    <col min="7" max="7" width="10.7109375" style="4" customWidth="1"/>
    <col min="8" max="8" width="15.140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447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[2]свод!$BJ$12</f>
        <v>281611.44</v>
      </c>
      <c r="G12" s="271"/>
      <c r="H12" s="281">
        <f>[2]свод!$BJ$12</f>
        <v>281611.44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15.6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[2]свод!$BJ$13</f>
        <v>38361</v>
      </c>
      <c r="G21" s="7"/>
      <c r="H21" s="10">
        <f>[2]свод!$BJ$13</f>
        <v>38361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[2]свод!$BJ$14</f>
        <v>33577.56</v>
      </c>
      <c r="G22" s="7"/>
      <c r="H22" s="10">
        <f>[2]свод!$BJ$14</f>
        <v>33577.56</v>
      </c>
      <c r="I22" s="14"/>
    </row>
    <row r="23" spans="1:10" ht="24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[2]свод!$BJ$15</f>
        <v>0</v>
      </c>
      <c r="G23" s="7"/>
      <c r="H23" s="10">
        <f>[2]свод!$BJ$15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[2]свод!$BJ$16</f>
        <v>107316.48000000001</v>
      </c>
      <c r="G24" s="7"/>
      <c r="H24" s="10">
        <f>[2]свод!$BJ$16</f>
        <v>107316.48000000001</v>
      </c>
      <c r="I24" s="14"/>
    </row>
    <row r="25" spans="1:10" ht="20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71">
        <v>7</v>
      </c>
      <c r="B26" s="8" t="s">
        <v>100</v>
      </c>
      <c r="C26" s="8"/>
      <c r="D26" s="8" t="s">
        <v>101</v>
      </c>
      <c r="E26" s="7"/>
      <c r="F26" s="10">
        <f>SUM(F27:F29)</f>
        <v>39280</v>
      </c>
      <c r="G26" s="10"/>
      <c r="H26" s="10">
        <f>SUM(H27:H32)</f>
        <v>-57169</v>
      </c>
      <c r="I26" s="14"/>
      <c r="J26" s="12"/>
    </row>
    <row r="27" spans="1:10" ht="31.9" customHeight="1" x14ac:dyDescent="0.2">
      <c r="A27" s="271"/>
      <c r="B27" s="8" t="s">
        <v>102</v>
      </c>
      <c r="C27" s="8" t="s">
        <v>66</v>
      </c>
      <c r="D27" s="9"/>
      <c r="E27" s="7">
        <v>50</v>
      </c>
      <c r="F27" s="10">
        <v>24700</v>
      </c>
      <c r="G27" s="7">
        <v>50</v>
      </c>
      <c r="H27" s="10">
        <v>27304</v>
      </c>
      <c r="I27" s="14">
        <v>24</v>
      </c>
      <c r="J27" s="12"/>
    </row>
    <row r="28" spans="1:10" ht="31.9" customHeight="1" x14ac:dyDescent="0.2">
      <c r="A28" s="271"/>
      <c r="B28" s="8" t="s">
        <v>142</v>
      </c>
      <c r="C28" s="8" t="s">
        <v>61</v>
      </c>
      <c r="D28" s="9"/>
      <c r="E28" s="7">
        <v>1</v>
      </c>
      <c r="F28" s="119"/>
      <c r="G28" s="7">
        <v>1</v>
      </c>
      <c r="H28" s="10"/>
      <c r="I28" s="14"/>
      <c r="J28" s="12"/>
    </row>
    <row r="29" spans="1:10" ht="31.9" customHeight="1" x14ac:dyDescent="0.2">
      <c r="A29" s="271"/>
      <c r="B29" s="6" t="s">
        <v>184</v>
      </c>
      <c r="C29" s="8" t="s">
        <v>176</v>
      </c>
      <c r="D29" s="9"/>
      <c r="E29" s="7">
        <v>30</v>
      </c>
      <c r="F29" s="10">
        <v>14580</v>
      </c>
      <c r="G29" s="7">
        <v>2</v>
      </c>
      <c r="H29" s="10">
        <v>1098</v>
      </c>
      <c r="I29" s="14">
        <v>12</v>
      </c>
      <c r="J29" s="12"/>
    </row>
    <row r="30" spans="1:10" x14ac:dyDescent="0.2">
      <c r="A30" s="271"/>
      <c r="B30" s="6" t="s">
        <v>244</v>
      </c>
      <c r="C30" s="8" t="s">
        <v>61</v>
      </c>
      <c r="D30" s="9"/>
      <c r="E30" s="7"/>
      <c r="F30" s="10"/>
      <c r="G30" s="7">
        <v>13</v>
      </c>
      <c r="H30" s="10">
        <v>7542</v>
      </c>
      <c r="I30" s="14">
        <v>12</v>
      </c>
    </row>
    <row r="31" spans="1:10" x14ac:dyDescent="0.2">
      <c r="A31" s="271"/>
      <c r="B31" s="6" t="s">
        <v>250</v>
      </c>
      <c r="C31" s="8" t="s">
        <v>61</v>
      </c>
      <c r="D31" s="9"/>
      <c r="E31" s="7"/>
      <c r="F31" s="10"/>
      <c r="G31" s="7">
        <v>3</v>
      </c>
      <c r="H31" s="10">
        <v>16292</v>
      </c>
      <c r="I31" s="14">
        <v>12</v>
      </c>
    </row>
    <row r="32" spans="1:10" x14ac:dyDescent="0.2">
      <c r="A32" s="271"/>
      <c r="B32" s="6" t="s">
        <v>300</v>
      </c>
      <c r="C32" s="8"/>
      <c r="D32" s="9"/>
      <c r="E32" s="7"/>
      <c r="F32" s="10"/>
      <c r="G32" s="7"/>
      <c r="H32" s="10">
        <v>-109405</v>
      </c>
      <c r="I32" s="14"/>
    </row>
    <row r="33" spans="1:9" x14ac:dyDescent="0.2">
      <c r="A33" s="290" t="s">
        <v>71</v>
      </c>
      <c r="B33" s="291"/>
      <c r="C33" s="291"/>
      <c r="D33" s="291"/>
      <c r="E33" s="291"/>
      <c r="F33" s="291"/>
      <c r="G33" s="291"/>
      <c r="H33" s="291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</sheetData>
  <mergeCells count="15"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5.7109375" style="15" customWidth="1"/>
    <col min="3" max="3" width="12.7109375" style="3" customWidth="1"/>
    <col min="4" max="4" width="16.42578125" style="3" customWidth="1"/>
    <col min="5" max="5" width="9.140625" style="4"/>
    <col min="6" max="6" width="14.7109375" style="4" customWidth="1"/>
    <col min="7" max="7" width="10.7109375" style="4" customWidth="1"/>
    <col min="8" max="8" width="14.8554687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446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1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[2]свод!$BI$12</f>
        <v>1872432.84</v>
      </c>
      <c r="G12" s="271"/>
      <c r="H12" s="281">
        <f>[2]свод!$BI$12</f>
        <v>1872432.84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5.2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[2]свод!$BI$13</f>
        <v>255060.59999999998</v>
      </c>
      <c r="G21" s="7"/>
      <c r="H21" s="10">
        <f>[2]свод!$BI$13</f>
        <v>255060.59999999998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[2]свод!$BI$14</f>
        <v>215518.80000000002</v>
      </c>
      <c r="G22" s="7"/>
      <c r="H22" s="10">
        <f>[2]свод!$BI$14</f>
        <v>215518.80000000002</v>
      </c>
      <c r="I22" s="14"/>
    </row>
    <row r="23" spans="1:10" ht="41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[2]свод!$BI$15</f>
        <v>0</v>
      </c>
      <c r="G23" s="7"/>
      <c r="H23" s="10">
        <f>[2]свод!$BI$15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[2]свод!$BI$16</f>
        <v>429543.48</v>
      </c>
      <c r="G24" s="7"/>
      <c r="H24" s="10">
        <f>[2]свод!$BI$16</f>
        <v>429543.48</v>
      </c>
      <c r="I24" s="14"/>
    </row>
    <row r="25" spans="1:10" ht="41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[2]свод!$BI$17</f>
        <v>110726.40000000001</v>
      </c>
      <c r="G25" s="7"/>
      <c r="H25" s="10">
        <f>[2]свод!$BI$17</f>
        <v>110726.40000000001</v>
      </c>
      <c r="I25" s="14"/>
    </row>
    <row r="26" spans="1:10" ht="31.9" customHeight="1" x14ac:dyDescent="0.2">
      <c r="A26" s="275">
        <v>7</v>
      </c>
      <c r="B26" s="8" t="s">
        <v>100</v>
      </c>
      <c r="C26" s="8"/>
      <c r="D26" s="8" t="s">
        <v>101</v>
      </c>
      <c r="E26" s="7"/>
      <c r="F26" s="10">
        <f>SUM(F27:F36)</f>
        <v>1173204</v>
      </c>
      <c r="G26" s="10"/>
      <c r="H26" s="10">
        <f>SUM(H27:H37)</f>
        <v>1786382</v>
      </c>
      <c r="I26" s="14"/>
      <c r="J26" s="12"/>
    </row>
    <row r="27" spans="1:10" x14ac:dyDescent="0.2">
      <c r="A27" s="276"/>
      <c r="B27" s="8" t="s">
        <v>102</v>
      </c>
      <c r="C27" s="8" t="s">
        <v>66</v>
      </c>
      <c r="D27" s="9"/>
      <c r="E27" s="7">
        <v>80</v>
      </c>
      <c r="F27" s="10">
        <v>39520</v>
      </c>
      <c r="G27" s="7">
        <v>180</v>
      </c>
      <c r="H27" s="10">
        <v>61982</v>
      </c>
      <c r="I27" s="7">
        <v>24</v>
      </c>
    </row>
    <row r="28" spans="1:10" x14ac:dyDescent="0.2">
      <c r="A28" s="276"/>
      <c r="B28" s="8" t="s">
        <v>543</v>
      </c>
      <c r="C28" s="8" t="s">
        <v>107</v>
      </c>
      <c r="D28" s="9"/>
      <c r="E28" s="7"/>
      <c r="F28" s="10"/>
      <c r="G28" s="7">
        <v>180</v>
      </c>
      <c r="H28" s="10">
        <v>64837</v>
      </c>
      <c r="I28" s="7">
        <v>24</v>
      </c>
    </row>
    <row r="29" spans="1:10" ht="25.5" x14ac:dyDescent="0.2">
      <c r="A29" s="276"/>
      <c r="B29" s="8" t="s">
        <v>141</v>
      </c>
      <c r="C29" s="8" t="s">
        <v>61</v>
      </c>
      <c r="D29" s="9"/>
      <c r="E29" s="7">
        <v>3</v>
      </c>
      <c r="F29" s="10">
        <v>804000</v>
      </c>
      <c r="G29" s="7">
        <v>3</v>
      </c>
      <c r="H29" s="10">
        <v>659540</v>
      </c>
      <c r="I29" s="7">
        <v>36</v>
      </c>
    </row>
    <row r="30" spans="1:10" x14ac:dyDescent="0.2">
      <c r="A30" s="276"/>
      <c r="B30" s="8" t="s">
        <v>122</v>
      </c>
      <c r="C30" s="8" t="s">
        <v>62</v>
      </c>
      <c r="D30" s="9"/>
      <c r="E30" s="7">
        <v>10</v>
      </c>
      <c r="F30" s="10">
        <v>9500</v>
      </c>
      <c r="G30" s="7">
        <v>10</v>
      </c>
      <c r="H30" s="10">
        <v>12187</v>
      </c>
      <c r="I30" s="7">
        <v>12</v>
      </c>
    </row>
    <row r="31" spans="1:10" x14ac:dyDescent="0.2">
      <c r="A31" s="276"/>
      <c r="B31" s="8" t="s">
        <v>192</v>
      </c>
      <c r="C31" s="8" t="s">
        <v>66</v>
      </c>
      <c r="D31" s="9"/>
      <c r="E31" s="7">
        <v>105</v>
      </c>
      <c r="F31" s="10">
        <v>105000</v>
      </c>
      <c r="G31" s="7">
        <v>105</v>
      </c>
      <c r="H31" s="10">
        <v>171551</v>
      </c>
      <c r="I31" s="7">
        <v>12</v>
      </c>
    </row>
    <row r="32" spans="1:10" x14ac:dyDescent="0.2">
      <c r="A32" s="276"/>
      <c r="B32" s="8" t="s">
        <v>110</v>
      </c>
      <c r="C32" s="8" t="s">
        <v>61</v>
      </c>
      <c r="D32" s="9"/>
      <c r="E32" s="7">
        <v>6</v>
      </c>
      <c r="F32" s="10">
        <v>13800</v>
      </c>
      <c r="G32" s="7">
        <v>1</v>
      </c>
      <c r="H32" s="10">
        <v>1599</v>
      </c>
      <c r="I32" s="7">
        <v>12</v>
      </c>
    </row>
    <row r="33" spans="1:9" x14ac:dyDescent="0.2">
      <c r="A33" s="276"/>
      <c r="B33" s="8" t="s">
        <v>445</v>
      </c>
      <c r="C33" s="8" t="s">
        <v>66</v>
      </c>
      <c r="D33" s="13"/>
      <c r="E33" s="7"/>
      <c r="F33" s="10"/>
      <c r="G33" s="7">
        <v>70</v>
      </c>
      <c r="H33" s="26">
        <v>7092</v>
      </c>
      <c r="I33" s="7">
        <v>12</v>
      </c>
    </row>
    <row r="34" spans="1:9" x14ac:dyDescent="0.2">
      <c r="A34" s="276"/>
      <c r="B34" s="8" t="s">
        <v>244</v>
      </c>
      <c r="C34" s="8" t="s">
        <v>61</v>
      </c>
      <c r="D34" s="13"/>
      <c r="E34" s="35"/>
      <c r="F34" s="10"/>
      <c r="G34" s="7">
        <v>76</v>
      </c>
      <c r="H34" s="10">
        <v>105148</v>
      </c>
      <c r="I34" s="7">
        <v>12</v>
      </c>
    </row>
    <row r="35" spans="1:9" x14ac:dyDescent="0.2">
      <c r="A35" s="276"/>
      <c r="B35" s="8" t="s">
        <v>215</v>
      </c>
      <c r="C35" s="8" t="s">
        <v>61</v>
      </c>
      <c r="D35" s="13"/>
      <c r="E35" s="35">
        <v>18</v>
      </c>
      <c r="F35" s="10">
        <v>180000</v>
      </c>
      <c r="G35" s="35">
        <v>16</v>
      </c>
      <c r="H35" s="10">
        <v>127192</v>
      </c>
      <c r="I35" s="7">
        <v>12</v>
      </c>
    </row>
    <row r="36" spans="1:9" x14ac:dyDescent="0.2">
      <c r="A36" s="276"/>
      <c r="B36" s="6" t="s">
        <v>184</v>
      </c>
      <c r="C36" s="8" t="s">
        <v>176</v>
      </c>
      <c r="D36" s="13"/>
      <c r="E36" s="65">
        <v>44</v>
      </c>
      <c r="F36" s="54">
        <v>21384</v>
      </c>
      <c r="G36" s="65">
        <v>39</v>
      </c>
      <c r="H36" s="54">
        <v>23432</v>
      </c>
      <c r="I36" s="7">
        <v>12</v>
      </c>
    </row>
    <row r="37" spans="1:9" x14ac:dyDescent="0.2">
      <c r="A37" s="276"/>
      <c r="B37" s="127" t="s">
        <v>300</v>
      </c>
      <c r="C37" s="13"/>
      <c r="D37" s="13"/>
      <c r="E37" s="65"/>
      <c r="F37" s="54"/>
      <c r="G37" s="65"/>
      <c r="H37" s="54">
        <v>551822</v>
      </c>
      <c r="I37" s="14"/>
    </row>
    <row r="38" spans="1:9" x14ac:dyDescent="0.2">
      <c r="A38" s="41"/>
      <c r="B38" s="113"/>
      <c r="C38" s="44"/>
      <c r="D38" s="44"/>
      <c r="E38" s="118"/>
      <c r="F38" s="90"/>
      <c r="G38" s="118"/>
      <c r="H38" s="90"/>
      <c r="I38" s="45"/>
    </row>
    <row r="39" spans="1:9" x14ac:dyDescent="0.2">
      <c r="A39" s="290" t="s">
        <v>71</v>
      </c>
      <c r="B39" s="291"/>
      <c r="C39" s="291"/>
      <c r="D39" s="291"/>
      <c r="E39" s="291"/>
      <c r="F39" s="291"/>
      <c r="G39" s="291"/>
      <c r="H39" s="291"/>
      <c r="I39" s="45"/>
    </row>
    <row r="40" spans="1:9" x14ac:dyDescent="0.2">
      <c r="I40" s="45"/>
    </row>
  </sheetData>
  <mergeCells count="15">
    <mergeCell ref="A39:H39"/>
    <mergeCell ref="A12:A20"/>
    <mergeCell ref="E10:F10"/>
    <mergeCell ref="G10:H10"/>
    <mergeCell ref="H12:H20"/>
    <mergeCell ref="A10:A11"/>
    <mergeCell ref="B10:B11"/>
    <mergeCell ref="E12:E20"/>
    <mergeCell ref="A26:A37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4.4257812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4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444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61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[2]свод!$BG$12</f>
        <v>657555.84</v>
      </c>
      <c r="G12" s="271"/>
      <c r="H12" s="281">
        <f>[2]свод!$BG$12</f>
        <v>657555.84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40.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[2]свод!$BG$13</f>
        <v>89572.44</v>
      </c>
      <c r="G21" s="7"/>
      <c r="H21" s="10">
        <f>[2]свод!$BG$13</f>
        <v>89572.44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[2]свод!$BG$14</f>
        <v>45118.92</v>
      </c>
      <c r="G22" s="7"/>
      <c r="H22" s="10">
        <f>[2]свод!$BG$14</f>
        <v>45118.92</v>
      </c>
      <c r="I22" s="14"/>
    </row>
    <row r="23" spans="1:10" ht="43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[2]свод!$BG$15</f>
        <v>0</v>
      </c>
      <c r="G23" s="7"/>
      <c r="H23" s="10">
        <f>[2]свод!$BG$15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[2]свод!$BG$16</f>
        <v>143851.20000000001</v>
      </c>
      <c r="G24" s="7"/>
      <c r="H24" s="10">
        <f>[2]свод!$BG$16</f>
        <v>143851.20000000001</v>
      </c>
      <c r="I24" s="14"/>
    </row>
    <row r="25" spans="1:10" ht="31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SUM(F27:F30)</f>
        <v>41516</v>
      </c>
      <c r="G26" s="10"/>
      <c r="H26" s="10">
        <f>SUM(H27:H32)</f>
        <v>-153748</v>
      </c>
      <c r="I26" s="14"/>
      <c r="J26" s="12"/>
    </row>
    <row r="27" spans="1:10" ht="31.9" customHeight="1" x14ac:dyDescent="0.2">
      <c r="A27" s="286"/>
      <c r="B27" s="8" t="s">
        <v>122</v>
      </c>
      <c r="C27" s="8" t="s">
        <v>62</v>
      </c>
      <c r="D27" s="9"/>
      <c r="E27" s="7">
        <v>20</v>
      </c>
      <c r="F27" s="10">
        <v>13740</v>
      </c>
      <c r="G27" s="7">
        <v>24</v>
      </c>
      <c r="H27" s="10">
        <v>28002</v>
      </c>
      <c r="I27" s="7">
        <v>12</v>
      </c>
      <c r="J27" s="12"/>
    </row>
    <row r="28" spans="1:10" ht="31.9" customHeight="1" x14ac:dyDescent="0.2">
      <c r="A28" s="286"/>
      <c r="B28" s="8" t="s">
        <v>110</v>
      </c>
      <c r="C28" s="8" t="s">
        <v>61</v>
      </c>
      <c r="D28" s="9"/>
      <c r="E28" s="7">
        <v>8</v>
      </c>
      <c r="F28" s="10">
        <v>18400</v>
      </c>
      <c r="G28" s="7">
        <v>4</v>
      </c>
      <c r="H28" s="10">
        <v>6398</v>
      </c>
      <c r="I28" s="7">
        <v>12</v>
      </c>
      <c r="J28" s="12"/>
    </row>
    <row r="29" spans="1:10" ht="31.9" customHeight="1" x14ac:dyDescent="0.2">
      <c r="A29" s="286"/>
      <c r="B29" s="8" t="s">
        <v>119</v>
      </c>
      <c r="C29" s="8" t="s">
        <v>61</v>
      </c>
      <c r="D29" s="9"/>
      <c r="E29" s="7">
        <v>5</v>
      </c>
      <c r="F29" s="10">
        <v>1600</v>
      </c>
      <c r="G29" s="7">
        <v>6</v>
      </c>
      <c r="H29" s="10">
        <v>21410</v>
      </c>
      <c r="I29" s="7">
        <v>12</v>
      </c>
      <c r="J29" s="12"/>
    </row>
    <row r="30" spans="1:10" x14ac:dyDescent="0.2">
      <c r="A30" s="286"/>
      <c r="B30" s="109" t="s">
        <v>184</v>
      </c>
      <c r="C30" s="110" t="s">
        <v>176</v>
      </c>
      <c r="D30" s="111"/>
      <c r="E30" s="107">
        <v>16</v>
      </c>
      <c r="F30" s="112">
        <v>7776</v>
      </c>
      <c r="G30" s="107">
        <v>3</v>
      </c>
      <c r="H30" s="112">
        <v>1995</v>
      </c>
      <c r="I30" s="107">
        <v>12</v>
      </c>
    </row>
    <row r="31" spans="1:10" x14ac:dyDescent="0.2">
      <c r="A31" s="286"/>
      <c r="B31" s="109" t="s">
        <v>244</v>
      </c>
      <c r="C31" s="110" t="s">
        <v>61</v>
      </c>
      <c r="D31" s="111"/>
      <c r="E31" s="107"/>
      <c r="F31" s="112"/>
      <c r="G31" s="107">
        <v>35</v>
      </c>
      <c r="H31" s="112">
        <v>17118</v>
      </c>
      <c r="I31" s="107">
        <v>12</v>
      </c>
    </row>
    <row r="32" spans="1:10" x14ac:dyDescent="0.2">
      <c r="A32" s="286"/>
      <c r="B32" s="6" t="s">
        <v>300</v>
      </c>
      <c r="C32" s="8"/>
      <c r="D32" s="9"/>
      <c r="E32" s="7"/>
      <c r="F32" s="10"/>
      <c r="G32" s="7"/>
      <c r="H32" s="10">
        <v>-228671</v>
      </c>
      <c r="I32" s="14"/>
    </row>
    <row r="33" spans="1:9" x14ac:dyDescent="0.2">
      <c r="A33" s="290" t="s">
        <v>71</v>
      </c>
      <c r="B33" s="291"/>
      <c r="C33" s="291"/>
      <c r="D33" s="291"/>
      <c r="E33" s="291"/>
      <c r="F33" s="291"/>
      <c r="G33" s="291"/>
      <c r="H33" s="291"/>
      <c r="I33" s="45"/>
    </row>
    <row r="34" spans="1:9" x14ac:dyDescent="0.2">
      <c r="I34" s="45"/>
    </row>
  </sheetData>
  <mergeCells count="15"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3.140625" style="3" customWidth="1"/>
    <col min="3" max="3" width="12.7109375" style="3" customWidth="1"/>
    <col min="4" max="4" width="16.42578125" style="3" customWidth="1"/>
    <col min="5" max="5" width="9.140625" style="3"/>
    <col min="6" max="6" width="11.28515625" style="3" customWidth="1"/>
    <col min="7" max="7" width="10.7109375" style="3" customWidth="1"/>
    <col min="8" max="8" width="14.5703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302" t="s">
        <v>67</v>
      </c>
      <c r="B1" s="303"/>
      <c r="C1" s="303"/>
      <c r="D1" s="303"/>
      <c r="E1" s="303"/>
      <c r="F1" s="303"/>
      <c r="G1" s="303"/>
      <c r="H1" s="303"/>
    </row>
    <row r="2" spans="1:9" ht="12.75" customHeight="1" x14ac:dyDescent="0.2">
      <c r="A2" s="278" t="s">
        <v>443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customHeight="1" x14ac:dyDescent="0.2">
      <c r="A12" s="271">
        <v>1</v>
      </c>
      <c r="B12" s="8" t="s">
        <v>80</v>
      </c>
      <c r="C12" s="8"/>
      <c r="D12" s="9"/>
      <c r="E12" s="271"/>
      <c r="F12" s="281">
        <v>646785.1</v>
      </c>
      <c r="G12" s="271"/>
      <c r="H12" s="281">
        <v>646785.1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6.7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88104.12</v>
      </c>
      <c r="G21" s="7"/>
      <c r="H21" s="10">
        <v>88104.12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34921.440000000002</v>
      </c>
      <c r="G22" s="7"/>
      <c r="H22" s="10">
        <v>34921.440000000002</v>
      </c>
      <c r="I22" s="14"/>
    </row>
    <row r="23" spans="1:10" ht="52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[2]свод!$BF$15</f>
        <v>0</v>
      </c>
      <c r="G23" s="7"/>
      <c r="H23" s="10">
        <f>[2]свод!$BF$15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137056.56</v>
      </c>
      <c r="G24" s="7"/>
      <c r="H24" s="10">
        <v>137056.56</v>
      </c>
      <c r="I24" s="14"/>
    </row>
    <row r="25" spans="1:10" ht="36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SUM(F28:F30)</f>
        <v>30800</v>
      </c>
      <c r="G26" s="10"/>
      <c r="H26" s="10">
        <f>SUM(H27:H33)</f>
        <v>85315</v>
      </c>
      <c r="I26" s="14"/>
      <c r="J26" s="12"/>
    </row>
    <row r="27" spans="1:10" x14ac:dyDescent="0.2">
      <c r="A27" s="286"/>
      <c r="B27" s="8" t="s">
        <v>543</v>
      </c>
      <c r="C27" s="8" t="s">
        <v>107</v>
      </c>
      <c r="D27" s="8"/>
      <c r="E27" s="7"/>
      <c r="F27" s="10"/>
      <c r="G27" s="82">
        <v>40</v>
      </c>
      <c r="H27" s="10">
        <v>10257</v>
      </c>
      <c r="I27" s="7">
        <v>24</v>
      </c>
    </row>
    <row r="28" spans="1:10" x14ac:dyDescent="0.2">
      <c r="A28" s="286"/>
      <c r="B28" s="8" t="s">
        <v>110</v>
      </c>
      <c r="C28" s="8" t="s">
        <v>61</v>
      </c>
      <c r="D28" s="9"/>
      <c r="E28" s="7">
        <v>4</v>
      </c>
      <c r="F28" s="10">
        <v>9200</v>
      </c>
      <c r="G28" s="7">
        <v>1</v>
      </c>
      <c r="H28" s="10">
        <v>1599</v>
      </c>
      <c r="I28" s="7">
        <v>12</v>
      </c>
    </row>
    <row r="29" spans="1:10" ht="25.5" x14ac:dyDescent="0.2">
      <c r="A29" s="286"/>
      <c r="B29" s="8" t="s">
        <v>215</v>
      </c>
      <c r="C29" s="8" t="s">
        <v>61</v>
      </c>
      <c r="D29" s="9"/>
      <c r="E29" s="7">
        <v>2</v>
      </c>
      <c r="F29" s="10">
        <v>20000</v>
      </c>
      <c r="G29" s="7">
        <v>2</v>
      </c>
      <c r="H29" s="10">
        <v>26912</v>
      </c>
      <c r="I29" s="7">
        <v>12</v>
      </c>
    </row>
    <row r="30" spans="1:10" ht="25.5" x14ac:dyDescent="0.2">
      <c r="A30" s="286"/>
      <c r="B30" s="110" t="s">
        <v>119</v>
      </c>
      <c r="C30" s="110" t="s">
        <v>61</v>
      </c>
      <c r="D30" s="111"/>
      <c r="E30" s="107">
        <v>5</v>
      </c>
      <c r="F30" s="112">
        <v>1600</v>
      </c>
      <c r="G30" s="107">
        <v>3</v>
      </c>
      <c r="H30" s="112">
        <v>3941</v>
      </c>
      <c r="I30" s="107">
        <v>12</v>
      </c>
    </row>
    <row r="31" spans="1:10" ht="25.5" x14ac:dyDescent="0.2">
      <c r="A31" s="286"/>
      <c r="B31" s="110" t="s">
        <v>442</v>
      </c>
      <c r="C31" s="110" t="s">
        <v>61</v>
      </c>
      <c r="D31" s="111"/>
      <c r="E31" s="107"/>
      <c r="F31" s="112"/>
      <c r="G31" s="107">
        <v>7</v>
      </c>
      <c r="H31" s="112">
        <v>3143</v>
      </c>
      <c r="I31" s="107">
        <v>12</v>
      </c>
    </row>
    <row r="32" spans="1:10" x14ac:dyDescent="0.2">
      <c r="A32" s="286"/>
      <c r="B32" s="110" t="s">
        <v>244</v>
      </c>
      <c r="C32" s="110" t="s">
        <v>61</v>
      </c>
      <c r="D32" s="111"/>
      <c r="E32" s="107"/>
      <c r="F32" s="112"/>
      <c r="G32" s="107">
        <v>39</v>
      </c>
      <c r="H32" s="112">
        <v>22777</v>
      </c>
      <c r="I32" s="107"/>
    </row>
    <row r="33" spans="1:9" x14ac:dyDescent="0.2">
      <c r="A33" s="286"/>
      <c r="B33" s="8" t="s">
        <v>300</v>
      </c>
      <c r="C33" s="8"/>
      <c r="D33" s="9"/>
      <c r="E33" s="7"/>
      <c r="F33" s="10"/>
      <c r="G33" s="7"/>
      <c r="H33" s="10">
        <v>16686</v>
      </c>
      <c r="I33" s="14"/>
    </row>
    <row r="34" spans="1:9" x14ac:dyDescent="0.2">
      <c r="A34" s="290" t="s">
        <v>71</v>
      </c>
      <c r="B34" s="291"/>
      <c r="C34" s="291"/>
      <c r="D34" s="291"/>
      <c r="E34" s="291"/>
      <c r="F34" s="291"/>
      <c r="G34" s="291"/>
      <c r="H34" s="291"/>
      <c r="I34" s="45"/>
    </row>
    <row r="35" spans="1:9" x14ac:dyDescent="0.2">
      <c r="B35" s="15"/>
      <c r="I35" s="45"/>
    </row>
    <row r="36" spans="1:9" x14ac:dyDescent="0.2">
      <c r="B36" s="15"/>
    </row>
    <row r="37" spans="1:9" x14ac:dyDescent="0.2">
      <c r="B37" s="15"/>
    </row>
    <row r="38" spans="1:9" x14ac:dyDescent="0.2">
      <c r="B38" s="15"/>
    </row>
    <row r="39" spans="1:9" x14ac:dyDescent="0.2">
      <c r="B39" s="15"/>
    </row>
    <row r="40" spans="1:9" x14ac:dyDescent="0.2">
      <c r="B40" s="15"/>
    </row>
  </sheetData>
  <mergeCells count="15">
    <mergeCell ref="A34:H34"/>
    <mergeCell ref="A12:A20"/>
    <mergeCell ref="A26:A33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R1C1" display="ВЕРНУТЬСЯ К  ПРОСМОТРУ СПИСКА  МКД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39.7109375" style="3" bestFit="1" customWidth="1"/>
    <col min="3" max="3" width="12.7109375" style="3" customWidth="1"/>
    <col min="4" max="4" width="16.42578125" style="3" customWidth="1"/>
    <col min="5" max="5" width="9.140625" style="3"/>
    <col min="6" max="6" width="12.7109375" style="3" customWidth="1"/>
    <col min="7" max="7" width="10.7109375" style="3" customWidth="1"/>
    <col min="8" max="8" width="14.855468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441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7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[2]свод!$BE$12</f>
        <v>720019.55999999994</v>
      </c>
      <c r="G12" s="271"/>
      <c r="H12" s="281">
        <f>[2]свод!$BE$12</f>
        <v>720019.55999999994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9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[2]свод!$BE$13</f>
        <v>98080.92</v>
      </c>
      <c r="G21" s="7"/>
      <c r="H21" s="10">
        <f>[2]свод!$BE$13</f>
        <v>98080.92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[2]свод!$BE$14</f>
        <v>61114.559999999998</v>
      </c>
      <c r="G22" s="7"/>
      <c r="H22" s="10">
        <f>[2]свод!$BE$14</f>
        <v>61114.559999999998</v>
      </c>
      <c r="I22" s="14"/>
    </row>
    <row r="23" spans="1:10" ht="57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[2]свод!$BE$15</f>
        <v>0</v>
      </c>
      <c r="G23" s="7"/>
      <c r="H23" s="10">
        <f>[2]свод!$BE$15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[2]свод!$BE$16</f>
        <v>167676.48000000001</v>
      </c>
      <c r="G24" s="7"/>
      <c r="H24" s="10">
        <f>[2]свод!$BE$16</f>
        <v>167676.48000000001</v>
      </c>
      <c r="I24" s="14"/>
    </row>
    <row r="25" spans="1:10" ht="39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SUM(F27)</f>
        <v>1600</v>
      </c>
      <c r="G26" s="10"/>
      <c r="H26" s="10">
        <f>H27+H28+H29+H30+H31+H32</f>
        <v>-141718</v>
      </c>
      <c r="I26" s="14"/>
      <c r="J26" s="12"/>
    </row>
    <row r="27" spans="1:10" ht="31.9" customHeight="1" x14ac:dyDescent="0.2">
      <c r="A27" s="286"/>
      <c r="B27" s="110" t="s">
        <v>119</v>
      </c>
      <c r="C27" s="110" t="s">
        <v>61</v>
      </c>
      <c r="D27" s="111"/>
      <c r="E27" s="107">
        <v>5</v>
      </c>
      <c r="F27" s="112">
        <v>1600</v>
      </c>
      <c r="G27" s="107">
        <v>2</v>
      </c>
      <c r="H27" s="112">
        <v>2958</v>
      </c>
      <c r="I27" s="145">
        <v>12</v>
      </c>
      <c r="J27" s="12"/>
    </row>
    <row r="28" spans="1:10" ht="31.9" customHeight="1" x14ac:dyDescent="0.2">
      <c r="A28" s="286"/>
      <c r="B28" s="110" t="s">
        <v>439</v>
      </c>
      <c r="C28" s="110"/>
      <c r="D28" s="111"/>
      <c r="E28" s="107"/>
      <c r="F28" s="112"/>
      <c r="G28" s="107">
        <v>4</v>
      </c>
      <c r="H28" s="112">
        <v>47119</v>
      </c>
      <c r="I28" s="145">
        <v>12</v>
      </c>
      <c r="J28" s="12"/>
    </row>
    <row r="29" spans="1:10" ht="31.9" customHeight="1" x14ac:dyDescent="0.2">
      <c r="A29" s="286"/>
      <c r="B29" s="110" t="s">
        <v>110</v>
      </c>
      <c r="C29" s="110"/>
      <c r="D29" s="111"/>
      <c r="E29" s="107"/>
      <c r="F29" s="112"/>
      <c r="G29" s="107">
        <v>1</v>
      </c>
      <c r="H29" s="112">
        <v>1703</v>
      </c>
      <c r="I29" s="145">
        <v>12</v>
      </c>
      <c r="J29" s="12"/>
    </row>
    <row r="30" spans="1:10" ht="31.9" customHeight="1" x14ac:dyDescent="0.2">
      <c r="A30" s="286"/>
      <c r="B30" s="110" t="s">
        <v>440</v>
      </c>
      <c r="C30" s="110"/>
      <c r="D30" s="111"/>
      <c r="E30" s="107"/>
      <c r="F30" s="112"/>
      <c r="G30" s="107">
        <v>3</v>
      </c>
      <c r="H30" s="112">
        <v>1318</v>
      </c>
      <c r="I30" s="145">
        <v>12</v>
      </c>
      <c r="J30" s="12"/>
    </row>
    <row r="31" spans="1:10" ht="31.9" customHeight="1" x14ac:dyDescent="0.2">
      <c r="A31" s="286"/>
      <c r="B31" s="110" t="s">
        <v>244</v>
      </c>
      <c r="C31" s="110"/>
      <c r="D31" s="111"/>
      <c r="E31" s="107"/>
      <c r="F31" s="112"/>
      <c r="G31" s="107">
        <v>56</v>
      </c>
      <c r="H31" s="112">
        <v>26862</v>
      </c>
      <c r="I31" s="145">
        <v>12</v>
      </c>
      <c r="J31" s="12"/>
    </row>
    <row r="32" spans="1:10" ht="31.9" customHeight="1" x14ac:dyDescent="0.2">
      <c r="A32" s="286"/>
      <c r="B32" s="8" t="s">
        <v>300</v>
      </c>
      <c r="C32" s="8"/>
      <c r="D32" s="9"/>
      <c r="E32" s="7"/>
      <c r="F32" s="10"/>
      <c r="G32" s="7"/>
      <c r="H32" s="10">
        <v>-221678</v>
      </c>
      <c r="I32" s="14"/>
      <c r="J32" s="12"/>
    </row>
    <row r="33" spans="1:9" x14ac:dyDescent="0.2">
      <c r="A33" s="290" t="s">
        <v>71</v>
      </c>
      <c r="B33" s="291"/>
      <c r="C33" s="291"/>
      <c r="D33" s="291"/>
      <c r="E33" s="291"/>
      <c r="F33" s="291"/>
      <c r="G33" s="291"/>
      <c r="H33" s="291"/>
      <c r="I33" s="45"/>
    </row>
    <row r="34" spans="1:9" x14ac:dyDescent="0.2">
      <c r="B34" s="15"/>
    </row>
    <row r="35" spans="1:9" x14ac:dyDescent="0.2">
      <c r="B35" s="15"/>
    </row>
    <row r="36" spans="1:9" x14ac:dyDescent="0.2">
      <c r="B36" s="15"/>
    </row>
    <row r="37" spans="1:9" x14ac:dyDescent="0.2">
      <c r="B37" s="15"/>
    </row>
  </sheetData>
  <mergeCells count="15"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6.28515625" style="3" customWidth="1"/>
    <col min="3" max="3" width="12.7109375" style="3" customWidth="1"/>
    <col min="4" max="4" width="16.42578125" style="3" customWidth="1"/>
    <col min="5" max="5" width="9.140625" style="4"/>
    <col min="6" max="6" width="14.425781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438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9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[2]свод!$BB$12</f>
        <v>2181166.44</v>
      </c>
      <c r="G12" s="271"/>
      <c r="H12" s="281">
        <f>[2]свод!$BB$12</f>
        <v>2181166.44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0.7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[2]свод!$BB$13</f>
        <v>297116.88</v>
      </c>
      <c r="G21" s="7"/>
      <c r="H21" s="10">
        <f>[2]свод!$BB$13</f>
        <v>297116.88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[2]свод!$BB$14</f>
        <v>251049.36</v>
      </c>
      <c r="G22" s="7"/>
      <c r="H22" s="10">
        <f>[2]свод!$BB$14</f>
        <v>251049.36</v>
      </c>
      <c r="I22" s="14"/>
    </row>
    <row r="23" spans="1:10" ht="47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[2]свод!$BB$15</f>
        <v>0</v>
      </c>
      <c r="G23" s="7"/>
      <c r="H23" s="10">
        <f>[2]свод!$BB$15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[2]свод!$BB$16</f>
        <v>452529.96</v>
      </c>
      <c r="G24" s="7"/>
      <c r="H24" s="10">
        <f>[2]свод!$BB$16</f>
        <v>452529.96</v>
      </c>
      <c r="I24" s="14"/>
    </row>
    <row r="25" spans="1:10" ht="37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[2]свод!$BB$17</f>
        <v>128982.59999999999</v>
      </c>
      <c r="G25" s="7"/>
      <c r="H25" s="10">
        <f>[2]свод!$BB$17</f>
        <v>128982.59999999999</v>
      </c>
      <c r="I25" s="14"/>
    </row>
    <row r="26" spans="1:10" ht="31.9" customHeight="1" x14ac:dyDescent="0.2">
      <c r="A26" s="275">
        <v>7</v>
      </c>
      <c r="B26" s="8" t="s">
        <v>100</v>
      </c>
      <c r="C26" s="8"/>
      <c r="D26" s="8" t="s">
        <v>101</v>
      </c>
      <c r="E26" s="7"/>
      <c r="F26" s="10">
        <f>SUM(F27:F36)</f>
        <v>114000</v>
      </c>
      <c r="G26" s="10"/>
      <c r="H26" s="10">
        <f>SUM(H27:H39)</f>
        <v>554622</v>
      </c>
      <c r="I26" s="14"/>
      <c r="J26" s="12"/>
    </row>
    <row r="27" spans="1:10" x14ac:dyDescent="0.2">
      <c r="A27" s="276"/>
      <c r="B27" s="8"/>
      <c r="C27" s="8"/>
      <c r="D27" s="9"/>
      <c r="E27" s="7"/>
      <c r="F27" s="10"/>
      <c r="G27" s="7"/>
      <c r="H27" s="10"/>
      <c r="I27" s="14"/>
    </row>
    <row r="28" spans="1:10" x14ac:dyDescent="0.2">
      <c r="A28" s="276"/>
      <c r="B28" s="8" t="s">
        <v>122</v>
      </c>
      <c r="C28" s="8" t="s">
        <v>62</v>
      </c>
      <c r="D28" s="9"/>
      <c r="E28" s="7">
        <v>5</v>
      </c>
      <c r="F28" s="10">
        <v>4750</v>
      </c>
      <c r="G28" s="7">
        <v>33</v>
      </c>
      <c r="H28" s="10">
        <v>36942</v>
      </c>
      <c r="I28" s="14">
        <v>12</v>
      </c>
    </row>
    <row r="29" spans="1:10" ht="25.5" x14ac:dyDescent="0.2">
      <c r="A29" s="276"/>
      <c r="B29" s="8" t="s">
        <v>117</v>
      </c>
      <c r="C29" s="8" t="s">
        <v>61</v>
      </c>
      <c r="D29" s="9"/>
      <c r="E29" s="7">
        <v>2</v>
      </c>
      <c r="F29" s="10">
        <v>40000</v>
      </c>
      <c r="G29" s="7">
        <v>2</v>
      </c>
      <c r="H29" s="10">
        <v>38564</v>
      </c>
      <c r="I29" s="14">
        <v>12</v>
      </c>
    </row>
    <row r="30" spans="1:10" x14ac:dyDescent="0.2">
      <c r="A30" s="276"/>
      <c r="B30" s="8" t="s">
        <v>110</v>
      </c>
      <c r="C30" s="8" t="s">
        <v>61</v>
      </c>
      <c r="D30" s="9"/>
      <c r="E30" s="7">
        <v>14</v>
      </c>
      <c r="F30" s="10">
        <v>32200</v>
      </c>
      <c r="G30" s="7">
        <v>11</v>
      </c>
      <c r="H30" s="10">
        <v>22586</v>
      </c>
      <c r="I30" s="14">
        <v>12</v>
      </c>
    </row>
    <row r="31" spans="1:10" x14ac:dyDescent="0.2">
      <c r="A31" s="276"/>
      <c r="B31" s="8"/>
      <c r="C31" s="8"/>
      <c r="D31" s="9"/>
      <c r="E31" s="7"/>
      <c r="F31" s="10"/>
      <c r="G31" s="7"/>
      <c r="H31" s="10"/>
      <c r="I31" s="14"/>
    </row>
    <row r="32" spans="1:10" x14ac:dyDescent="0.2">
      <c r="A32" s="276"/>
      <c r="B32" s="8" t="s">
        <v>203</v>
      </c>
      <c r="C32" s="8"/>
      <c r="D32" s="9"/>
      <c r="E32" s="7">
        <v>39</v>
      </c>
      <c r="F32" s="10">
        <v>15180</v>
      </c>
      <c r="G32" s="7">
        <v>29</v>
      </c>
      <c r="H32" s="10">
        <v>40070</v>
      </c>
      <c r="I32" s="14">
        <v>12</v>
      </c>
    </row>
    <row r="33" spans="1:9" x14ac:dyDescent="0.2">
      <c r="A33" s="276"/>
      <c r="B33" s="8" t="s">
        <v>215</v>
      </c>
      <c r="C33" s="8" t="s">
        <v>61</v>
      </c>
      <c r="D33" s="9"/>
      <c r="E33" s="7"/>
      <c r="F33" s="10"/>
      <c r="G33" s="7">
        <v>1</v>
      </c>
      <c r="H33" s="10">
        <v>3435</v>
      </c>
      <c r="I33" s="14">
        <v>12</v>
      </c>
    </row>
    <row r="34" spans="1:9" x14ac:dyDescent="0.2">
      <c r="A34" s="276"/>
      <c r="B34" s="8" t="s">
        <v>202</v>
      </c>
      <c r="C34" s="8" t="s">
        <v>61</v>
      </c>
      <c r="D34" s="9"/>
      <c r="E34" s="164"/>
      <c r="F34" s="165"/>
      <c r="G34" s="7">
        <v>15</v>
      </c>
      <c r="H34" s="10">
        <v>562</v>
      </c>
      <c r="I34" s="14">
        <v>12</v>
      </c>
    </row>
    <row r="35" spans="1:9" x14ac:dyDescent="0.2">
      <c r="A35" s="276"/>
      <c r="B35" s="8" t="s">
        <v>244</v>
      </c>
      <c r="C35" s="8"/>
      <c r="D35" s="9"/>
      <c r="E35" s="166"/>
      <c r="F35" s="167"/>
      <c r="G35" s="4">
        <v>12</v>
      </c>
      <c r="H35" s="3">
        <v>11439</v>
      </c>
      <c r="I35" s="14">
        <v>12</v>
      </c>
    </row>
    <row r="36" spans="1:9" x14ac:dyDescent="0.2">
      <c r="A36" s="276"/>
      <c r="B36" s="6" t="s">
        <v>184</v>
      </c>
      <c r="C36" s="8" t="s">
        <v>176</v>
      </c>
      <c r="D36" s="9"/>
      <c r="E36" s="7">
        <v>45</v>
      </c>
      <c r="F36" s="10">
        <v>21870</v>
      </c>
      <c r="G36" s="7">
        <v>14</v>
      </c>
      <c r="H36" s="10">
        <v>7604</v>
      </c>
      <c r="I36" s="14">
        <v>12</v>
      </c>
    </row>
    <row r="37" spans="1:9" ht="25.5" x14ac:dyDescent="0.2">
      <c r="A37" s="276"/>
      <c r="B37" s="109" t="s">
        <v>125</v>
      </c>
      <c r="C37" s="110" t="s">
        <v>61</v>
      </c>
      <c r="D37" s="111"/>
      <c r="E37" s="107">
        <v>1</v>
      </c>
      <c r="F37" s="112"/>
      <c r="G37" s="107">
        <v>1</v>
      </c>
      <c r="H37" s="112">
        <v>6986</v>
      </c>
      <c r="I37" s="145">
        <v>12</v>
      </c>
    </row>
    <row r="38" spans="1:9" x14ac:dyDescent="0.2">
      <c r="A38" s="276"/>
      <c r="B38" s="109" t="s">
        <v>208</v>
      </c>
      <c r="C38" s="110" t="s">
        <v>61</v>
      </c>
      <c r="D38" s="111"/>
      <c r="E38" s="107"/>
      <c r="F38" s="112"/>
      <c r="G38" s="107">
        <v>3</v>
      </c>
      <c r="H38" s="112">
        <v>29039</v>
      </c>
      <c r="I38" s="145">
        <v>12</v>
      </c>
    </row>
    <row r="39" spans="1:9" x14ac:dyDescent="0.2">
      <c r="A39" s="276"/>
      <c r="B39" s="23" t="s">
        <v>300</v>
      </c>
      <c r="C39" s="8"/>
      <c r="D39" s="9"/>
      <c r="E39" s="7"/>
      <c r="F39" s="10"/>
      <c r="G39" s="7"/>
      <c r="H39" s="10">
        <v>357395</v>
      </c>
      <c r="I39" s="14"/>
    </row>
    <row r="40" spans="1:9" x14ac:dyDescent="0.2">
      <c r="A40" s="41"/>
      <c r="B40" s="117"/>
      <c r="C40" s="43"/>
      <c r="D40" s="42"/>
      <c r="E40" s="41"/>
      <c r="F40" s="81"/>
      <c r="G40" s="41"/>
      <c r="H40" s="81"/>
      <c r="I40" s="45"/>
    </row>
    <row r="41" spans="1:9" x14ac:dyDescent="0.2">
      <c r="A41" s="290" t="s">
        <v>71</v>
      </c>
      <c r="B41" s="291"/>
      <c r="C41" s="291"/>
      <c r="D41" s="291"/>
      <c r="E41" s="291"/>
      <c r="F41" s="291"/>
      <c r="G41" s="291"/>
      <c r="H41" s="291"/>
      <c r="I41" s="45"/>
    </row>
    <row r="42" spans="1:9" x14ac:dyDescent="0.2">
      <c r="F42" s="87"/>
      <c r="I42" s="45"/>
    </row>
    <row r="43" spans="1:9" x14ac:dyDescent="0.2">
      <c r="H43" s="87"/>
      <c r="I43" s="45"/>
    </row>
  </sheetData>
  <mergeCells count="15">
    <mergeCell ref="A41:H41"/>
    <mergeCell ref="A12:A20"/>
    <mergeCell ref="E10:F10"/>
    <mergeCell ref="G10:H10"/>
    <mergeCell ref="H12:H20"/>
    <mergeCell ref="A10:A11"/>
    <mergeCell ref="B10:B11"/>
    <mergeCell ref="E12:E20"/>
    <mergeCell ref="A26:A39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7" style="3" customWidth="1"/>
    <col min="3" max="3" width="12.7109375" style="3" customWidth="1"/>
    <col min="4" max="4" width="16.42578125" style="3" customWidth="1"/>
    <col min="5" max="5" width="9.140625" style="4"/>
    <col min="6" max="6" width="13.7109375" style="4" customWidth="1"/>
    <col min="7" max="7" width="10.7109375" style="4" customWidth="1"/>
    <col min="8" max="8" width="14.140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437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0.2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[2]свод!$BA$12</f>
        <v>1833326.6400000001</v>
      </c>
      <c r="G12" s="271"/>
      <c r="H12" s="281">
        <f>[2]свод!$BA$12</f>
        <v>1833326.6400000001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5.2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[2]свод!$BA$13</f>
        <v>249738</v>
      </c>
      <c r="G21" s="7"/>
      <c r="H21" s="10">
        <f>[2]свод!$BA$13</f>
        <v>249738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[2]свод!$BA$14</f>
        <v>211017</v>
      </c>
      <c r="G22" s="7"/>
      <c r="H22" s="10">
        <f>[2]свод!$BA$14</f>
        <v>211017</v>
      </c>
      <c r="I22" s="14"/>
    </row>
    <row r="23" spans="1:10" ht="46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[2]свод!$BA$15</f>
        <v>0</v>
      </c>
      <c r="G23" s="7"/>
      <c r="H23" s="10">
        <f>[2]свод!$BA$15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[2]свод!$BA$16</f>
        <v>332375.76</v>
      </c>
      <c r="G24" s="7"/>
      <c r="H24" s="10">
        <f>[2]свод!$BA$16</f>
        <v>332375.76</v>
      </c>
      <c r="I24" s="14"/>
    </row>
    <row r="25" spans="1:10" ht="37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[2]свод!$BA$17</f>
        <v>108410.63999999998</v>
      </c>
      <c r="G25" s="7"/>
      <c r="H25" s="10">
        <f>[2]свод!$BA$17</f>
        <v>108410.63999999998</v>
      </c>
      <c r="I25" s="14"/>
    </row>
    <row r="26" spans="1:10" ht="31.9" customHeight="1" x14ac:dyDescent="0.2">
      <c r="A26" s="275">
        <v>7</v>
      </c>
      <c r="B26" s="8" t="s">
        <v>100</v>
      </c>
      <c r="C26" s="8"/>
      <c r="D26" s="8" t="s">
        <v>101</v>
      </c>
      <c r="E26" s="7"/>
      <c r="F26" s="10">
        <f>SUM(F27:F36)</f>
        <v>740096</v>
      </c>
      <c r="G26" s="10"/>
      <c r="H26" s="10">
        <f>SUM(H27:H37)</f>
        <v>1242105</v>
      </c>
      <c r="I26" s="14"/>
      <c r="J26" s="12"/>
    </row>
    <row r="27" spans="1:10" x14ac:dyDescent="0.2">
      <c r="A27" s="276"/>
      <c r="B27" s="8" t="s">
        <v>102</v>
      </c>
      <c r="C27" s="8" t="s">
        <v>66</v>
      </c>
      <c r="D27" s="9"/>
      <c r="E27" s="7">
        <v>55</v>
      </c>
      <c r="F27" s="10">
        <v>27170</v>
      </c>
      <c r="G27" s="7">
        <v>101</v>
      </c>
      <c r="H27" s="10">
        <v>38130</v>
      </c>
      <c r="I27" s="7">
        <v>24</v>
      </c>
    </row>
    <row r="28" spans="1:10" ht="25.5" x14ac:dyDescent="0.2">
      <c r="A28" s="276"/>
      <c r="B28" s="8" t="s">
        <v>140</v>
      </c>
      <c r="C28" s="8" t="s">
        <v>61</v>
      </c>
      <c r="D28" s="9"/>
      <c r="E28" s="7">
        <v>2</v>
      </c>
      <c r="F28" s="10">
        <v>520000</v>
      </c>
      <c r="G28" s="7">
        <v>2</v>
      </c>
      <c r="H28" s="10">
        <v>439442</v>
      </c>
      <c r="I28" s="7">
        <v>36</v>
      </c>
    </row>
    <row r="29" spans="1:10" x14ac:dyDescent="0.2">
      <c r="A29" s="276"/>
      <c r="B29" s="8" t="s">
        <v>122</v>
      </c>
      <c r="C29" s="8" t="s">
        <v>62</v>
      </c>
      <c r="D29" s="9"/>
      <c r="E29" s="7">
        <v>19</v>
      </c>
      <c r="F29" s="10">
        <v>18050</v>
      </c>
      <c r="G29" s="7">
        <v>34</v>
      </c>
      <c r="H29" s="10">
        <v>35368</v>
      </c>
      <c r="I29" s="7">
        <v>12</v>
      </c>
    </row>
    <row r="30" spans="1:10" x14ac:dyDescent="0.2">
      <c r="A30" s="276"/>
      <c r="B30" s="8" t="s">
        <v>543</v>
      </c>
      <c r="C30" s="8" t="s">
        <v>436</v>
      </c>
      <c r="D30" s="9"/>
      <c r="E30" s="7"/>
      <c r="F30" s="10"/>
      <c r="G30" s="7">
        <v>413</v>
      </c>
      <c r="H30" s="10">
        <v>124885</v>
      </c>
      <c r="I30" s="7">
        <v>24</v>
      </c>
    </row>
    <row r="31" spans="1:10" x14ac:dyDescent="0.2">
      <c r="A31" s="276"/>
      <c r="B31" s="8" t="s">
        <v>110</v>
      </c>
      <c r="C31" s="8" t="s">
        <v>61</v>
      </c>
      <c r="D31" s="9"/>
      <c r="E31" s="7">
        <v>8</v>
      </c>
      <c r="F31" s="10">
        <v>18400</v>
      </c>
      <c r="G31" s="7">
        <v>2</v>
      </c>
      <c r="H31" s="10">
        <v>5155</v>
      </c>
      <c r="I31" s="7">
        <v>12</v>
      </c>
    </row>
    <row r="32" spans="1:10" x14ac:dyDescent="0.2">
      <c r="A32" s="276"/>
      <c r="B32" s="8" t="s">
        <v>202</v>
      </c>
      <c r="C32" s="8"/>
      <c r="D32" s="13"/>
      <c r="E32" s="7"/>
      <c r="F32" s="10"/>
      <c r="G32" s="7">
        <v>50</v>
      </c>
      <c r="H32" s="10">
        <v>5350</v>
      </c>
      <c r="I32" s="7">
        <v>12</v>
      </c>
    </row>
    <row r="33" spans="1:9" x14ac:dyDescent="0.2">
      <c r="A33" s="276"/>
      <c r="B33" s="8" t="s">
        <v>403</v>
      </c>
      <c r="C33" s="8"/>
      <c r="D33" s="13"/>
      <c r="E33" s="7"/>
      <c r="F33" s="10"/>
      <c r="G33" s="7">
        <v>24</v>
      </c>
      <c r="H33" s="10">
        <v>17542</v>
      </c>
      <c r="I33" s="7">
        <v>12</v>
      </c>
    </row>
    <row r="34" spans="1:9" x14ac:dyDescent="0.2">
      <c r="A34" s="276"/>
      <c r="B34" s="8" t="s">
        <v>215</v>
      </c>
      <c r="C34" s="8" t="s">
        <v>61</v>
      </c>
      <c r="D34" s="13"/>
      <c r="E34" s="7">
        <v>14</v>
      </c>
      <c r="F34" s="10">
        <v>140000</v>
      </c>
      <c r="G34" s="7">
        <v>8</v>
      </c>
      <c r="H34" s="10">
        <v>77442</v>
      </c>
      <c r="I34" s="7">
        <v>12</v>
      </c>
    </row>
    <row r="35" spans="1:9" ht="25.5" x14ac:dyDescent="0.2">
      <c r="A35" s="276"/>
      <c r="B35" s="8" t="s">
        <v>119</v>
      </c>
      <c r="C35" s="8" t="s">
        <v>61</v>
      </c>
      <c r="D35" s="13"/>
      <c r="E35" s="7">
        <v>12</v>
      </c>
      <c r="F35" s="10">
        <v>3840</v>
      </c>
      <c r="G35" s="7">
        <v>3</v>
      </c>
      <c r="H35" s="10">
        <v>4033</v>
      </c>
      <c r="I35" s="7">
        <v>12</v>
      </c>
    </row>
    <row r="36" spans="1:9" x14ac:dyDescent="0.2">
      <c r="A36" s="276"/>
      <c r="B36" s="6" t="s">
        <v>184</v>
      </c>
      <c r="C36" s="8" t="s">
        <v>176</v>
      </c>
      <c r="D36" s="13"/>
      <c r="E36" s="7">
        <v>26</v>
      </c>
      <c r="F36" s="10">
        <v>12636</v>
      </c>
      <c r="G36" s="7">
        <v>66</v>
      </c>
      <c r="H36" s="10">
        <v>28972</v>
      </c>
      <c r="I36" s="7">
        <v>12</v>
      </c>
    </row>
    <row r="37" spans="1:9" x14ac:dyDescent="0.2">
      <c r="A37" s="276"/>
      <c r="B37" s="23" t="s">
        <v>300</v>
      </c>
      <c r="C37" s="8"/>
      <c r="D37" s="13"/>
      <c r="E37" s="7"/>
      <c r="F37" s="10"/>
      <c r="G37" s="7"/>
      <c r="H37" s="10">
        <v>465786</v>
      </c>
      <c r="I37" s="14"/>
    </row>
    <row r="38" spans="1:9" x14ac:dyDescent="0.2">
      <c r="A38" s="41"/>
      <c r="B38" s="117"/>
      <c r="C38" s="43"/>
      <c r="D38" s="44"/>
      <c r="E38" s="41"/>
      <c r="F38" s="81"/>
      <c r="G38" s="41"/>
      <c r="H38" s="81"/>
      <c r="I38" s="45"/>
    </row>
    <row r="39" spans="1:9" x14ac:dyDescent="0.2">
      <c r="A39" s="290" t="s">
        <v>71</v>
      </c>
      <c r="B39" s="291"/>
      <c r="C39" s="291"/>
      <c r="D39" s="291"/>
      <c r="E39" s="291"/>
      <c r="F39" s="291"/>
      <c r="G39" s="291"/>
      <c r="H39" s="291"/>
    </row>
    <row r="40" spans="1:9" x14ac:dyDescent="0.2">
      <c r="B40" s="15"/>
    </row>
    <row r="41" spans="1:9" x14ac:dyDescent="0.2">
      <c r="B41" s="15"/>
      <c r="F41" s="87"/>
    </row>
    <row r="42" spans="1:9" x14ac:dyDescent="0.2">
      <c r="B42" s="15"/>
    </row>
    <row r="43" spans="1:9" x14ac:dyDescent="0.2">
      <c r="B43" s="15"/>
    </row>
    <row r="44" spans="1:9" x14ac:dyDescent="0.2">
      <c r="B44" s="15"/>
    </row>
    <row r="45" spans="1:9" x14ac:dyDescent="0.2">
      <c r="B45" s="15"/>
    </row>
    <row r="46" spans="1:9" x14ac:dyDescent="0.2">
      <c r="B46" s="15"/>
    </row>
    <row r="47" spans="1:9" x14ac:dyDescent="0.2">
      <c r="B47" s="15"/>
    </row>
    <row r="48" spans="1:9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  <row r="52" spans="2:2" x14ac:dyDescent="0.2">
      <c r="B52" s="15"/>
    </row>
    <row r="53" spans="2:2" x14ac:dyDescent="0.2">
      <c r="B53" s="15"/>
    </row>
    <row r="54" spans="2:2" x14ac:dyDescent="0.2">
      <c r="B54" s="15"/>
    </row>
    <row r="55" spans="2:2" x14ac:dyDescent="0.2">
      <c r="B55" s="15"/>
    </row>
    <row r="56" spans="2:2" x14ac:dyDescent="0.2">
      <c r="B56" s="15"/>
    </row>
    <row r="57" spans="2:2" x14ac:dyDescent="0.2">
      <c r="B57" s="15"/>
    </row>
  </sheetData>
  <mergeCells count="15">
    <mergeCell ref="A39:H39"/>
    <mergeCell ref="A12:A20"/>
    <mergeCell ref="E10:F10"/>
    <mergeCell ref="G10:H10"/>
    <mergeCell ref="H12:H20"/>
    <mergeCell ref="A10:A11"/>
    <mergeCell ref="B10:B11"/>
    <mergeCell ref="E12:E20"/>
    <mergeCell ref="A26:A37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1.85546875" style="3" customWidth="1"/>
    <col min="3" max="3" width="12.7109375" style="3" customWidth="1"/>
    <col min="4" max="4" width="16.42578125" style="3" customWidth="1"/>
    <col min="5" max="5" width="9.140625" style="3"/>
    <col min="6" max="6" width="11.2851562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435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43.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[2]свод!$AZ$12</f>
        <v>319398.72000000003</v>
      </c>
      <c r="G12" s="271"/>
      <c r="H12" s="281">
        <f>[2]свод!$AZ$12</f>
        <v>319398.72000000003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7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[2]свод!$AZ$13</f>
        <v>43509.72</v>
      </c>
      <c r="G21" s="7"/>
      <c r="H21" s="10">
        <f>[2]свод!$AZ$13</f>
        <v>43509.72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[2]свод!$AZ$14</f>
        <v>36764.28</v>
      </c>
      <c r="G22" s="7"/>
      <c r="H22" s="10">
        <f>[2]свод!$AZ$14</f>
        <v>36764.28</v>
      </c>
      <c r="I22" s="14"/>
    </row>
    <row r="23" spans="1:10" ht="40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[2]свод!$AZ$15</f>
        <v>0</v>
      </c>
      <c r="G23" s="7"/>
      <c r="H23" s="10">
        <f>[2]свод!$AZ$15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[2]свод!$AZ$16</f>
        <v>99653.040000000008</v>
      </c>
      <c r="G24" s="7"/>
      <c r="H24" s="10">
        <f>[2]свод!$AZ$16</f>
        <v>99653.040000000008</v>
      </c>
      <c r="I24" s="14"/>
    </row>
    <row r="25" spans="1:10" ht="32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[2]свод!$AZ$17</f>
        <v>18888.239999999998</v>
      </c>
      <c r="G25" s="7"/>
      <c r="H25" s="10">
        <f>[2]свод!$AZ$17</f>
        <v>18888.239999999998</v>
      </c>
      <c r="I25" s="14"/>
    </row>
    <row r="26" spans="1:10" ht="31.9" customHeight="1" x14ac:dyDescent="0.2">
      <c r="A26" s="271">
        <v>7</v>
      </c>
      <c r="B26" s="8" t="s">
        <v>100</v>
      </c>
      <c r="C26" s="8"/>
      <c r="D26" s="8" t="s">
        <v>101</v>
      </c>
      <c r="E26" s="7"/>
      <c r="F26" s="10">
        <f>SUM(F27:F30)</f>
        <v>6900</v>
      </c>
      <c r="G26" s="10"/>
      <c r="H26" s="10">
        <f>SUM(H27:H31)</f>
        <v>24848</v>
      </c>
      <c r="I26" s="14"/>
      <c r="J26" s="12"/>
    </row>
    <row r="27" spans="1:10" ht="31.9" customHeight="1" x14ac:dyDescent="0.2">
      <c r="A27" s="271"/>
      <c r="B27" s="8" t="s">
        <v>200</v>
      </c>
      <c r="C27" s="8" t="s">
        <v>61</v>
      </c>
      <c r="D27" s="9"/>
      <c r="E27" s="7"/>
      <c r="F27" s="10"/>
      <c r="G27" s="7">
        <v>3</v>
      </c>
      <c r="H27" s="10">
        <v>13682</v>
      </c>
      <c r="I27" s="14">
        <v>12</v>
      </c>
      <c r="J27" s="12"/>
    </row>
    <row r="28" spans="1:10" ht="31.9" customHeight="1" x14ac:dyDescent="0.2">
      <c r="A28" s="271"/>
      <c r="B28" s="8" t="s">
        <v>236</v>
      </c>
      <c r="C28" s="8" t="s">
        <v>61</v>
      </c>
      <c r="D28" s="9"/>
      <c r="E28" s="7"/>
      <c r="F28" s="10"/>
      <c r="G28" s="7">
        <v>25</v>
      </c>
      <c r="H28" s="10">
        <v>3210</v>
      </c>
      <c r="I28" s="14">
        <v>12</v>
      </c>
      <c r="J28" s="12"/>
    </row>
    <row r="29" spans="1:10" ht="31.9" customHeight="1" x14ac:dyDescent="0.2">
      <c r="A29" s="271"/>
      <c r="B29" s="8" t="s">
        <v>244</v>
      </c>
      <c r="C29" s="8" t="s">
        <v>61</v>
      </c>
      <c r="D29" s="9"/>
      <c r="E29" s="7"/>
      <c r="F29" s="10"/>
      <c r="G29" s="7">
        <v>4</v>
      </c>
      <c r="H29" s="10">
        <v>4171</v>
      </c>
      <c r="I29" s="14">
        <v>12</v>
      </c>
      <c r="J29" s="12"/>
    </row>
    <row r="30" spans="1:10" ht="31.9" customHeight="1" x14ac:dyDescent="0.2">
      <c r="A30" s="271"/>
      <c r="B30" s="8" t="s">
        <v>110</v>
      </c>
      <c r="C30" s="8" t="s">
        <v>61</v>
      </c>
      <c r="D30" s="9"/>
      <c r="E30" s="7">
        <v>3</v>
      </c>
      <c r="F30" s="10">
        <v>6900</v>
      </c>
      <c r="G30" s="7">
        <v>1</v>
      </c>
      <c r="H30" s="10">
        <v>1599</v>
      </c>
      <c r="I30" s="14">
        <v>12</v>
      </c>
      <c r="J30" s="12"/>
    </row>
    <row r="31" spans="1:10" x14ac:dyDescent="0.2">
      <c r="A31" s="271"/>
      <c r="B31" s="8" t="s">
        <v>300</v>
      </c>
      <c r="C31" s="8"/>
      <c r="D31" s="9"/>
      <c r="E31" s="7"/>
      <c r="F31" s="10"/>
      <c r="G31" s="7"/>
      <c r="H31" s="10">
        <v>2186</v>
      </c>
      <c r="I31" s="14"/>
    </row>
    <row r="32" spans="1:10" x14ac:dyDescent="0.2">
      <c r="A32" s="290" t="s">
        <v>71</v>
      </c>
      <c r="B32" s="291"/>
      <c r="C32" s="291"/>
      <c r="D32" s="291"/>
      <c r="E32" s="291"/>
      <c r="F32" s="291"/>
      <c r="G32" s="291"/>
      <c r="H32" s="291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</sheetData>
  <mergeCells count="15">
    <mergeCell ref="A32:H32"/>
    <mergeCell ref="A12:A20"/>
    <mergeCell ref="A26:A31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2" workbookViewId="0">
      <selection activeCell="H27" sqref="H27"/>
    </sheetView>
  </sheetViews>
  <sheetFormatPr defaultRowHeight="12.75" x14ac:dyDescent="0.2"/>
  <cols>
    <col min="1" max="1" width="13" style="3" customWidth="1"/>
    <col min="2" max="2" width="37" style="3" customWidth="1"/>
    <col min="3" max="3" width="12.7109375" style="3" customWidth="1"/>
    <col min="4" max="4" width="16.42578125" style="3" customWidth="1"/>
    <col min="5" max="5" width="9.140625" style="4"/>
    <col min="6" max="6" width="15.8554687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434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5.5" customHeight="1" x14ac:dyDescent="0.2">
      <c r="A12" s="271">
        <v>1</v>
      </c>
      <c r="B12" s="8" t="s">
        <v>80</v>
      </c>
      <c r="C12" s="8"/>
      <c r="D12" s="9"/>
      <c r="E12" s="271"/>
      <c r="F12" s="281">
        <v>1097030</v>
      </c>
      <c r="G12" s="271"/>
      <c r="H12" s="281">
        <v>1097030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3.7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37.5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149437.79999999999</v>
      </c>
      <c r="G21" s="7"/>
      <c r="H21" s="10">
        <v>149437.79999999999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126268.56</v>
      </c>
      <c r="G22" s="7"/>
      <c r="H22" s="10">
        <v>126268.56</v>
      </c>
      <c r="I22" s="14"/>
    </row>
    <row r="23" spans="1:10" ht="59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[2]свод!$AY$15</f>
        <v>0</v>
      </c>
      <c r="G23" s="7"/>
      <c r="H23" s="10">
        <f>[2]свод!$AY$15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217295.04</v>
      </c>
      <c r="G24" s="7"/>
      <c r="H24" s="10">
        <v>217295.04</v>
      </c>
      <c r="I24" s="14"/>
    </row>
    <row r="25" spans="1:10" ht="49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64870.68</v>
      </c>
      <c r="G25" s="7"/>
      <c r="H25" s="10">
        <v>64870.68</v>
      </c>
      <c r="I25" s="14"/>
    </row>
    <row r="26" spans="1:10" ht="31.9" customHeight="1" x14ac:dyDescent="0.2">
      <c r="A26" s="275">
        <v>7</v>
      </c>
      <c r="B26" s="8" t="s">
        <v>100</v>
      </c>
      <c r="C26" s="8"/>
      <c r="D26" s="8" t="s">
        <v>101</v>
      </c>
      <c r="E26" s="7"/>
      <c r="F26" s="10">
        <f>SUM(F27:F31)</f>
        <v>13316</v>
      </c>
      <c r="G26" s="10"/>
      <c r="H26" s="10">
        <f>SUM(H27:H32)</f>
        <v>718928</v>
      </c>
      <c r="I26" s="14"/>
      <c r="J26" s="12"/>
    </row>
    <row r="27" spans="1:10" x14ac:dyDescent="0.2">
      <c r="A27" s="276"/>
      <c r="B27" s="8" t="s">
        <v>433</v>
      </c>
      <c r="C27" s="8" t="s">
        <v>66</v>
      </c>
      <c r="D27" s="9"/>
      <c r="E27" s="7"/>
      <c r="F27" s="10"/>
      <c r="G27" s="7"/>
      <c r="H27" s="10">
        <v>405359</v>
      </c>
      <c r="I27" s="14">
        <v>24</v>
      </c>
    </row>
    <row r="28" spans="1:10" x14ac:dyDescent="0.2">
      <c r="A28" s="276"/>
      <c r="B28" s="8" t="s">
        <v>122</v>
      </c>
      <c r="C28" s="8" t="s">
        <v>62</v>
      </c>
      <c r="D28" s="9"/>
      <c r="E28" s="7">
        <v>4</v>
      </c>
      <c r="F28" s="10">
        <v>9200</v>
      </c>
      <c r="G28" s="7">
        <v>22</v>
      </c>
      <c r="H28" s="10">
        <v>20383</v>
      </c>
      <c r="I28" s="14">
        <v>12</v>
      </c>
    </row>
    <row r="29" spans="1:10" ht="25.5" x14ac:dyDescent="0.2">
      <c r="A29" s="276"/>
      <c r="B29" s="8" t="s">
        <v>244</v>
      </c>
      <c r="C29" s="8" t="s">
        <v>176</v>
      </c>
      <c r="D29" s="9"/>
      <c r="E29" s="7"/>
      <c r="F29" s="10"/>
      <c r="G29" s="7">
        <v>5</v>
      </c>
      <c r="H29" s="10">
        <v>3876</v>
      </c>
      <c r="I29" s="14">
        <v>12</v>
      </c>
    </row>
    <row r="30" spans="1:10" ht="25.5" x14ac:dyDescent="0.2">
      <c r="A30" s="276"/>
      <c r="B30" s="8" t="s">
        <v>203</v>
      </c>
      <c r="C30" s="8" t="s">
        <v>176</v>
      </c>
      <c r="D30" s="9"/>
      <c r="E30" s="7">
        <v>1</v>
      </c>
      <c r="F30" s="10">
        <v>1200</v>
      </c>
      <c r="G30" s="7">
        <v>1</v>
      </c>
      <c r="H30" s="10">
        <v>1343</v>
      </c>
      <c r="I30" s="14">
        <v>12</v>
      </c>
    </row>
    <row r="31" spans="1:10" x14ac:dyDescent="0.2">
      <c r="A31" s="276"/>
      <c r="B31" s="109" t="s">
        <v>184</v>
      </c>
      <c r="C31" s="110" t="s">
        <v>176</v>
      </c>
      <c r="D31" s="111"/>
      <c r="E31" s="107">
        <v>6</v>
      </c>
      <c r="F31" s="112">
        <v>2916</v>
      </c>
      <c r="G31" s="107">
        <v>6</v>
      </c>
      <c r="H31" s="112">
        <v>3058</v>
      </c>
      <c r="I31" s="145">
        <v>12</v>
      </c>
    </row>
    <row r="32" spans="1:10" ht="25.5" x14ac:dyDescent="0.2">
      <c r="A32" s="276"/>
      <c r="B32" s="23" t="s">
        <v>300</v>
      </c>
      <c r="C32" s="8"/>
      <c r="D32" s="9"/>
      <c r="E32" s="7"/>
      <c r="F32" s="10"/>
      <c r="G32" s="7"/>
      <c r="H32" s="10">
        <v>284909</v>
      </c>
      <c r="I32" s="14"/>
    </row>
    <row r="33" spans="1:9" x14ac:dyDescent="0.2">
      <c r="A33" s="41"/>
      <c r="B33" s="117"/>
      <c r="C33" s="43"/>
      <c r="D33" s="42"/>
      <c r="E33" s="41"/>
      <c r="F33" s="81"/>
      <c r="G33" s="41"/>
      <c r="H33" s="81"/>
      <c r="I33" s="45"/>
    </row>
    <row r="34" spans="1:9" x14ac:dyDescent="0.2">
      <c r="A34" s="41"/>
      <c r="B34" s="117"/>
      <c r="C34" s="43"/>
      <c r="D34" s="42"/>
      <c r="E34" s="41"/>
      <c r="F34" s="81"/>
      <c r="G34" s="41"/>
      <c r="H34" s="81"/>
      <c r="I34" s="45"/>
    </row>
    <row r="35" spans="1:9" x14ac:dyDescent="0.2">
      <c r="A35" s="290" t="s">
        <v>71</v>
      </c>
      <c r="B35" s="291"/>
      <c r="C35" s="291"/>
      <c r="D35" s="291"/>
      <c r="E35" s="291"/>
      <c r="F35" s="291"/>
      <c r="G35" s="291"/>
      <c r="H35" s="291"/>
      <c r="I35" s="45"/>
    </row>
    <row r="36" spans="1:9" x14ac:dyDescent="0.2">
      <c r="I36" s="45"/>
    </row>
    <row r="37" spans="1:9" x14ac:dyDescent="0.2">
      <c r="I37" s="45"/>
    </row>
  </sheetData>
  <mergeCells count="15">
    <mergeCell ref="A35:H35"/>
    <mergeCell ref="A12:A20"/>
    <mergeCell ref="E10:F10"/>
    <mergeCell ref="G10:H10"/>
    <mergeCell ref="H12:H20"/>
    <mergeCell ref="A10:A11"/>
    <mergeCell ref="B10:B11"/>
    <mergeCell ref="E12:E20"/>
    <mergeCell ref="A26:A32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5.42578125" style="3" customWidth="1"/>
    <col min="3" max="3" width="12.7109375" style="3" customWidth="1"/>
    <col min="4" max="4" width="16.42578125" style="3" customWidth="1"/>
    <col min="5" max="5" width="9.140625" style="4"/>
    <col min="6" max="6" width="17" style="4" customWidth="1"/>
    <col min="7" max="7" width="10.7109375" style="4" customWidth="1"/>
    <col min="8" max="8" width="14.140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[2]свод!$AK$12</f>
        <v>3129305.04</v>
      </c>
      <c r="G12" s="271"/>
      <c r="H12" s="281">
        <f>[2]свод!$AK$12</f>
        <v>3129305.04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1.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[2]свод!$AK$13</f>
        <v>430121.39999999997</v>
      </c>
      <c r="G21" s="7"/>
      <c r="H21" s="10">
        <f>[2]свод!$AK$13</f>
        <v>430121.39999999997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[2]свод!$AK$14</f>
        <v>1120.08</v>
      </c>
      <c r="G22" s="7"/>
      <c r="H22" s="10">
        <f>[2]свод!$AK$14</f>
        <v>1120.08</v>
      </c>
      <c r="I22" s="14"/>
    </row>
    <row r="23" spans="1:10" ht="4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[2]свод!$AK$15</f>
        <v>0</v>
      </c>
      <c r="G23" s="7"/>
      <c r="H23" s="10">
        <f>[2]свод!$AK$15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[2]свод!$AK$16</f>
        <v>704031.36</v>
      </c>
      <c r="G24" s="7"/>
      <c r="H24" s="10">
        <f>[2]свод!$AK$16</f>
        <v>704031.36</v>
      </c>
      <c r="I24" s="14"/>
    </row>
    <row r="25" spans="1:10" ht="36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[2]свод!$AK$17</f>
        <v>186720.12</v>
      </c>
      <c r="G25" s="7"/>
      <c r="H25" s="10">
        <f>[2]свод!$AK$17</f>
        <v>186720.12</v>
      </c>
      <c r="I25" s="14"/>
    </row>
    <row r="26" spans="1:10" ht="31.9" customHeight="1" x14ac:dyDescent="0.2">
      <c r="A26" s="271">
        <v>7</v>
      </c>
      <c r="B26" s="8" t="s">
        <v>100</v>
      </c>
      <c r="C26" s="8"/>
      <c r="D26" s="8" t="s">
        <v>101</v>
      </c>
      <c r="E26" s="7"/>
      <c r="F26" s="10">
        <f>SUM(F27:F34)</f>
        <v>2459784</v>
      </c>
      <c r="G26" s="10"/>
      <c r="H26" s="10">
        <f>SUM(H27:H35)</f>
        <v>2373850</v>
      </c>
      <c r="I26" s="14"/>
      <c r="J26" s="12"/>
    </row>
    <row r="27" spans="1:10" x14ac:dyDescent="0.2">
      <c r="A27" s="271"/>
      <c r="B27" s="8"/>
      <c r="C27" s="8"/>
      <c r="D27" s="9"/>
      <c r="E27" s="7"/>
      <c r="F27" s="10"/>
      <c r="G27" s="7"/>
      <c r="H27" s="10"/>
      <c r="I27" s="14"/>
    </row>
    <row r="28" spans="1:10" ht="25.5" x14ac:dyDescent="0.2">
      <c r="A28" s="271"/>
      <c r="B28" s="8" t="s">
        <v>137</v>
      </c>
      <c r="C28" s="8" t="s">
        <v>61</v>
      </c>
      <c r="D28" s="9"/>
      <c r="E28" s="7">
        <v>5</v>
      </c>
      <c r="F28" s="10">
        <v>1340000</v>
      </c>
      <c r="G28" s="7">
        <v>2</v>
      </c>
      <c r="H28" s="10">
        <v>671861</v>
      </c>
      <c r="I28" s="7">
        <v>36</v>
      </c>
    </row>
    <row r="29" spans="1:10" ht="25.5" x14ac:dyDescent="0.2">
      <c r="A29" s="271"/>
      <c r="B29" s="8" t="s">
        <v>117</v>
      </c>
      <c r="C29" s="8" t="s">
        <v>61</v>
      </c>
      <c r="D29" s="9"/>
      <c r="E29" s="7">
        <v>5</v>
      </c>
      <c r="F29" s="10">
        <v>100000</v>
      </c>
      <c r="G29" s="7">
        <v>2</v>
      </c>
      <c r="H29" s="10">
        <v>52421</v>
      </c>
      <c r="I29" s="7">
        <v>12</v>
      </c>
    </row>
    <row r="30" spans="1:10" x14ac:dyDescent="0.2">
      <c r="A30" s="271"/>
      <c r="B30" s="8" t="s">
        <v>110</v>
      </c>
      <c r="C30" s="8" t="s">
        <v>61</v>
      </c>
      <c r="D30" s="9"/>
      <c r="E30" s="7">
        <v>8</v>
      </c>
      <c r="F30" s="10">
        <v>18400</v>
      </c>
      <c r="G30" s="7">
        <v>3</v>
      </c>
      <c r="H30" s="10">
        <v>4798</v>
      </c>
      <c r="I30" s="7">
        <v>12</v>
      </c>
    </row>
    <row r="31" spans="1:10" x14ac:dyDescent="0.2">
      <c r="A31" s="271"/>
      <c r="B31" s="8" t="s">
        <v>138</v>
      </c>
      <c r="C31" s="8" t="s">
        <v>61</v>
      </c>
      <c r="D31" s="9"/>
      <c r="E31" s="7">
        <v>45</v>
      </c>
      <c r="F31" s="10">
        <v>810000</v>
      </c>
      <c r="G31" s="7">
        <v>45</v>
      </c>
      <c r="H31" s="10">
        <v>812948</v>
      </c>
      <c r="I31" s="7">
        <v>12</v>
      </c>
    </row>
    <row r="32" spans="1:10" x14ac:dyDescent="0.2">
      <c r="A32" s="271"/>
      <c r="B32" s="8" t="s">
        <v>244</v>
      </c>
      <c r="C32" s="8"/>
      <c r="D32" s="13"/>
      <c r="E32" s="7"/>
      <c r="F32" s="10"/>
      <c r="G32" s="7">
        <v>31</v>
      </c>
      <c r="H32" s="10">
        <v>36386</v>
      </c>
      <c r="I32" s="7">
        <v>12</v>
      </c>
    </row>
    <row r="33" spans="1:9" x14ac:dyDescent="0.2">
      <c r="A33" s="271"/>
      <c r="B33" s="8" t="s">
        <v>215</v>
      </c>
      <c r="C33" s="8" t="s">
        <v>61</v>
      </c>
      <c r="D33" s="13"/>
      <c r="E33" s="35">
        <v>17</v>
      </c>
      <c r="F33" s="10">
        <v>170000</v>
      </c>
      <c r="G33" s="7">
        <v>3</v>
      </c>
      <c r="H33" s="10">
        <v>22761</v>
      </c>
      <c r="I33" s="7">
        <v>12</v>
      </c>
    </row>
    <row r="34" spans="1:9" x14ac:dyDescent="0.2">
      <c r="A34" s="271"/>
      <c r="B34" s="6" t="s">
        <v>184</v>
      </c>
      <c r="C34" s="8" t="s">
        <v>176</v>
      </c>
      <c r="D34" s="13"/>
      <c r="E34" s="35">
        <v>44</v>
      </c>
      <c r="F34" s="10">
        <v>21384</v>
      </c>
      <c r="G34" s="35">
        <v>102</v>
      </c>
      <c r="H34" s="10">
        <v>67609</v>
      </c>
      <c r="I34" s="7">
        <v>12</v>
      </c>
    </row>
    <row r="35" spans="1:9" x14ac:dyDescent="0.2">
      <c r="A35" s="271"/>
      <c r="B35" s="6" t="s">
        <v>300</v>
      </c>
      <c r="C35" s="8"/>
      <c r="D35" s="13"/>
      <c r="E35" s="35"/>
      <c r="F35" s="10"/>
      <c r="G35" s="35"/>
      <c r="H35" s="10">
        <v>705066</v>
      </c>
      <c r="I35" s="14"/>
    </row>
    <row r="36" spans="1:9" x14ac:dyDescent="0.2">
      <c r="A36" s="290" t="s">
        <v>71</v>
      </c>
      <c r="B36" s="291"/>
      <c r="C36" s="291"/>
      <c r="D36" s="291"/>
      <c r="E36" s="291"/>
      <c r="F36" s="291"/>
      <c r="G36" s="291"/>
      <c r="H36" s="291"/>
      <c r="I36" s="45"/>
    </row>
    <row r="37" spans="1:9" x14ac:dyDescent="0.2">
      <c r="H37" s="87"/>
    </row>
    <row r="38" spans="1:9" x14ac:dyDescent="0.2">
      <c r="F38" s="87"/>
    </row>
  </sheetData>
  <mergeCells count="15">
    <mergeCell ref="A36:H36"/>
    <mergeCell ref="A12:A20"/>
    <mergeCell ref="A26:A35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9" workbookViewId="0">
      <selection activeCell="H27" sqref="H27"/>
    </sheetView>
  </sheetViews>
  <sheetFormatPr defaultRowHeight="12.75" x14ac:dyDescent="0.2"/>
  <cols>
    <col min="1" max="1" width="6.85546875" style="3" customWidth="1"/>
    <col min="2" max="2" width="33.28515625" style="3" customWidth="1"/>
    <col min="3" max="3" width="12.7109375" style="3" customWidth="1"/>
    <col min="4" max="4" width="16.42578125" style="3" customWidth="1"/>
    <col min="5" max="5" width="9.140625" style="3"/>
    <col min="6" max="6" width="16.7109375" style="3" customWidth="1"/>
    <col min="7" max="7" width="10.7109375" style="3" customWidth="1"/>
    <col min="8" max="9" width="16.7109375" style="3" customWidth="1"/>
    <col min="10" max="16384" width="9.140625" style="3"/>
  </cols>
  <sheetData>
    <row r="1" spans="1:9" x14ac:dyDescent="0.2">
      <c r="A1" s="269" t="s">
        <v>71</v>
      </c>
      <c r="B1" s="270"/>
      <c r="C1" s="270"/>
      <c r="D1" s="270"/>
      <c r="E1" s="270"/>
      <c r="F1" s="270"/>
      <c r="G1" s="270"/>
      <c r="H1" s="270"/>
    </row>
    <row r="2" spans="1:9" ht="12.75" customHeight="1" x14ac:dyDescent="0.2">
      <c r="A2" s="278" t="s">
        <v>540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20.2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277" t="s">
        <v>234</v>
      </c>
    </row>
    <row r="11" spans="1:9" ht="17.25" customHeight="1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277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4">
        <v>600190.30000000005</v>
      </c>
      <c r="G12" s="273"/>
      <c r="H12" s="274">
        <v>600190.30000000005</v>
      </c>
      <c r="I12" s="13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4"/>
      <c r="G13" s="273"/>
      <c r="H13" s="274"/>
      <c r="I13" s="13"/>
    </row>
    <row r="14" spans="1:9" ht="25.5" x14ac:dyDescent="0.2">
      <c r="A14" s="271"/>
      <c r="B14" s="8" t="s">
        <v>83</v>
      </c>
      <c r="C14" s="8"/>
      <c r="D14" s="9" t="s">
        <v>84</v>
      </c>
      <c r="E14" s="273"/>
      <c r="F14" s="274"/>
      <c r="G14" s="273"/>
      <c r="H14" s="274"/>
      <c r="I14" s="13"/>
    </row>
    <row r="15" spans="1:9" ht="25.5" x14ac:dyDescent="0.2">
      <c r="A15" s="271"/>
      <c r="B15" s="8" t="s">
        <v>85</v>
      </c>
      <c r="C15" s="8"/>
      <c r="D15" s="9" t="s">
        <v>86</v>
      </c>
      <c r="E15" s="273"/>
      <c r="F15" s="274"/>
      <c r="G15" s="273"/>
      <c r="H15" s="274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4"/>
      <c r="G16" s="273"/>
      <c r="H16" s="274"/>
      <c r="I16" s="14"/>
    </row>
    <row r="17" spans="1:9" ht="25.5" x14ac:dyDescent="0.2">
      <c r="A17" s="271"/>
      <c r="B17" s="8" t="s">
        <v>89</v>
      </c>
      <c r="C17" s="8"/>
      <c r="D17" s="9" t="s">
        <v>90</v>
      </c>
      <c r="E17" s="273"/>
      <c r="F17" s="274"/>
      <c r="G17" s="273"/>
      <c r="H17" s="274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4"/>
      <c r="G18" s="273"/>
      <c r="H18" s="274"/>
      <c r="I18" s="14"/>
    </row>
    <row r="19" spans="1:9" ht="38.25" x14ac:dyDescent="0.2">
      <c r="A19" s="271"/>
      <c r="B19" s="8" t="s">
        <v>92</v>
      </c>
      <c r="C19" s="8"/>
      <c r="D19" s="9" t="s">
        <v>82</v>
      </c>
      <c r="E19" s="273"/>
      <c r="F19" s="274"/>
      <c r="G19" s="273"/>
      <c r="H19" s="274"/>
      <c r="I19" s="14"/>
    </row>
    <row r="20" spans="1:9" ht="25.5" x14ac:dyDescent="0.2">
      <c r="A20" s="271"/>
      <c r="B20" s="8" t="s">
        <v>93</v>
      </c>
      <c r="C20" s="8"/>
      <c r="D20" s="9" t="s">
        <v>90</v>
      </c>
      <c r="E20" s="273"/>
      <c r="F20" s="274"/>
      <c r="G20" s="273"/>
      <c r="H20" s="274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25"/>
      <c r="F21" s="106">
        <v>81758.16</v>
      </c>
      <c r="G21" s="25"/>
      <c r="H21" s="106">
        <v>81758.16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v>68798.28</v>
      </c>
      <c r="G22" s="25"/>
      <c r="H22" s="26">
        <v>68798.28</v>
      </c>
      <c r="I22" s="14"/>
    </row>
    <row r="23" spans="1:9" ht="29.2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v>4360.08</v>
      </c>
      <c r="G23" s="25"/>
      <c r="H23" s="26">
        <v>4360.08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v>133176.72</v>
      </c>
      <c r="G24" s="25"/>
      <c r="H24" s="26">
        <v>133176.72</v>
      </c>
      <c r="I24" s="14"/>
    </row>
    <row r="25" spans="1:9" ht="31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v>0</v>
      </c>
      <c r="G25" s="25"/>
      <c r="H25" s="26">
        <v>0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25"/>
      <c r="F26" s="26">
        <f>SUM(F27:F38)</f>
        <v>1571300</v>
      </c>
      <c r="G26" s="26"/>
      <c r="H26" s="85">
        <f>H29+H30+H32+H33+H35+H36+H37+H38+H28</f>
        <v>450912</v>
      </c>
      <c r="I26" s="54"/>
    </row>
    <row r="27" spans="1:9" x14ac:dyDescent="0.2">
      <c r="A27" s="271"/>
      <c r="B27" s="23" t="s">
        <v>192</v>
      </c>
      <c r="C27" s="8" t="s">
        <v>188</v>
      </c>
      <c r="D27" s="9"/>
      <c r="E27" s="25">
        <v>0.15</v>
      </c>
      <c r="F27" s="50">
        <v>150000</v>
      </c>
      <c r="G27" s="25"/>
      <c r="H27" s="25">
        <v>0</v>
      </c>
      <c r="I27" s="14"/>
    </row>
    <row r="28" spans="1:9" ht="25.5" x14ac:dyDescent="0.2">
      <c r="A28" s="271"/>
      <c r="B28" s="23" t="s">
        <v>374</v>
      </c>
      <c r="C28" s="8" t="s">
        <v>176</v>
      </c>
      <c r="D28" s="9"/>
      <c r="E28" s="25">
        <v>1</v>
      </c>
      <c r="F28" s="50">
        <v>1200000</v>
      </c>
      <c r="G28" s="25">
        <v>1</v>
      </c>
      <c r="H28" s="50">
        <v>390672</v>
      </c>
      <c r="I28" s="14"/>
    </row>
    <row r="29" spans="1:9" x14ac:dyDescent="0.2">
      <c r="A29" s="271"/>
      <c r="B29" s="31" t="s">
        <v>208</v>
      </c>
      <c r="C29" s="8" t="s">
        <v>176</v>
      </c>
      <c r="D29" s="9"/>
      <c r="E29" s="25">
        <v>1</v>
      </c>
      <c r="F29" s="50">
        <v>8000</v>
      </c>
      <c r="G29" s="25">
        <v>3</v>
      </c>
      <c r="H29" s="50">
        <v>5460</v>
      </c>
      <c r="I29" s="14"/>
    </row>
    <row r="30" spans="1:9" ht="25.5" x14ac:dyDescent="0.2">
      <c r="A30" s="271"/>
      <c r="B30" s="23" t="s">
        <v>381</v>
      </c>
      <c r="C30" s="8" t="s">
        <v>176</v>
      </c>
      <c r="D30" s="9"/>
      <c r="E30" s="25">
        <v>1</v>
      </c>
      <c r="F30" s="50">
        <v>7500</v>
      </c>
      <c r="G30" s="25">
        <v>1</v>
      </c>
      <c r="H30" s="50">
        <v>7500</v>
      </c>
      <c r="I30" s="14"/>
    </row>
    <row r="31" spans="1:9" x14ac:dyDescent="0.2">
      <c r="A31" s="271"/>
      <c r="B31" s="22" t="s">
        <v>51</v>
      </c>
      <c r="C31" s="8" t="s">
        <v>188</v>
      </c>
      <c r="D31" s="9"/>
      <c r="E31" s="25">
        <v>0.01</v>
      </c>
      <c r="F31" s="50">
        <v>13000</v>
      </c>
      <c r="G31" s="25">
        <v>0</v>
      </c>
      <c r="H31" s="50">
        <v>0</v>
      </c>
      <c r="I31" s="14"/>
    </row>
    <row r="32" spans="1:9" x14ac:dyDescent="0.2">
      <c r="A32" s="271"/>
      <c r="B32" s="22" t="s">
        <v>297</v>
      </c>
      <c r="C32" s="8" t="s">
        <v>188</v>
      </c>
      <c r="D32" s="9"/>
      <c r="E32" s="25">
        <v>0</v>
      </c>
      <c r="F32" s="50">
        <v>0</v>
      </c>
      <c r="G32" s="25">
        <v>2E-3</v>
      </c>
      <c r="H32" s="50">
        <v>2980</v>
      </c>
      <c r="I32" s="14"/>
    </row>
    <row r="33" spans="1:9" ht="25.5" x14ac:dyDescent="0.2">
      <c r="A33" s="271"/>
      <c r="B33" s="22" t="s">
        <v>211</v>
      </c>
      <c r="C33" s="8" t="s">
        <v>188</v>
      </c>
      <c r="D33" s="9"/>
      <c r="E33" s="25">
        <v>0.06</v>
      </c>
      <c r="F33" s="50">
        <v>25800</v>
      </c>
      <c r="G33" s="25">
        <v>2.7E-2</v>
      </c>
      <c r="H33" s="50">
        <v>22710</v>
      </c>
      <c r="I33" s="14"/>
    </row>
    <row r="34" spans="1:9" x14ac:dyDescent="0.2">
      <c r="A34" s="271"/>
      <c r="B34" s="22" t="s">
        <v>110</v>
      </c>
      <c r="C34" s="8" t="s">
        <v>176</v>
      </c>
      <c r="D34" s="9"/>
      <c r="E34" s="25">
        <v>20</v>
      </c>
      <c r="F34" s="50">
        <v>40000</v>
      </c>
      <c r="G34" s="25">
        <v>0</v>
      </c>
      <c r="H34" s="50">
        <v>0</v>
      </c>
      <c r="I34" s="14"/>
    </row>
    <row r="35" spans="1:9" x14ac:dyDescent="0.2">
      <c r="A35" s="271"/>
      <c r="B35" s="13" t="s">
        <v>219</v>
      </c>
      <c r="C35" s="8" t="s">
        <v>188</v>
      </c>
      <c r="D35" s="9"/>
      <c r="E35" s="25">
        <v>0.1</v>
      </c>
      <c r="F35" s="50">
        <v>50000</v>
      </c>
      <c r="G35" s="25">
        <v>0.03</v>
      </c>
      <c r="H35" s="50">
        <v>4960</v>
      </c>
      <c r="I35" s="14"/>
    </row>
    <row r="36" spans="1:9" ht="25.5" x14ac:dyDescent="0.2">
      <c r="A36" s="271"/>
      <c r="B36" s="6" t="s">
        <v>195</v>
      </c>
      <c r="C36" s="8" t="s">
        <v>176</v>
      </c>
      <c r="D36" s="9"/>
      <c r="E36" s="25">
        <v>0</v>
      </c>
      <c r="F36" s="50">
        <v>0</v>
      </c>
      <c r="G36" s="25">
        <v>4</v>
      </c>
      <c r="H36" s="50">
        <v>2940</v>
      </c>
      <c r="I36" s="14"/>
    </row>
    <row r="37" spans="1:9" ht="38.25" x14ac:dyDescent="0.2">
      <c r="A37" s="271"/>
      <c r="B37" s="6" t="s">
        <v>220</v>
      </c>
      <c r="C37" s="8" t="s">
        <v>217</v>
      </c>
      <c r="D37" s="9"/>
      <c r="E37" s="25">
        <v>80</v>
      </c>
      <c r="F37" s="50">
        <v>77000</v>
      </c>
      <c r="G37" s="25">
        <v>6</v>
      </c>
      <c r="H37" s="50">
        <v>4900</v>
      </c>
      <c r="I37" s="14"/>
    </row>
    <row r="38" spans="1:9" ht="25.5" x14ac:dyDescent="0.2">
      <c r="A38" s="271"/>
      <c r="B38" s="6" t="s">
        <v>241</v>
      </c>
      <c r="C38" s="8" t="s">
        <v>242</v>
      </c>
      <c r="D38" s="9"/>
      <c r="E38" s="25">
        <v>0</v>
      </c>
      <c r="F38" s="50">
        <v>0</v>
      </c>
      <c r="G38" s="25"/>
      <c r="H38" s="50">
        <v>8790</v>
      </c>
      <c r="I38" s="14"/>
    </row>
    <row r="39" spans="1:9" x14ac:dyDescent="0.2">
      <c r="A39" s="269" t="s">
        <v>71</v>
      </c>
      <c r="B39" s="270"/>
      <c r="C39" s="270"/>
      <c r="D39" s="270"/>
      <c r="E39" s="270"/>
      <c r="F39" s="270"/>
      <c r="G39" s="270"/>
      <c r="H39" s="270"/>
    </row>
    <row r="40" spans="1:9" x14ac:dyDescent="0.2">
      <c r="F40" s="86"/>
      <c r="H40" s="86"/>
    </row>
  </sheetData>
  <mergeCells count="16">
    <mergeCell ref="A26:A38"/>
    <mergeCell ref="A39:H39"/>
    <mergeCell ref="A12:A20"/>
    <mergeCell ref="E10:F10"/>
    <mergeCell ref="G10:H10"/>
    <mergeCell ref="E12:E20"/>
    <mergeCell ref="F12:F20"/>
    <mergeCell ref="G12:G20"/>
    <mergeCell ref="H12:H20"/>
    <mergeCell ref="D10:D11"/>
    <mergeCell ref="A1:H1"/>
    <mergeCell ref="C10:C11"/>
    <mergeCell ref="I10:I11"/>
    <mergeCell ref="A10:A11"/>
    <mergeCell ref="B10:B11"/>
    <mergeCell ref="A2:I9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3" workbookViewId="0">
      <selection activeCell="H27" sqref="H27"/>
    </sheetView>
  </sheetViews>
  <sheetFormatPr defaultRowHeight="12.75" x14ac:dyDescent="0.2"/>
  <cols>
    <col min="1" max="1" width="13" style="4" customWidth="1"/>
    <col min="2" max="2" width="41.42578125" style="3" customWidth="1"/>
    <col min="3" max="3" width="12.7109375" style="3" customWidth="1"/>
    <col min="4" max="4" width="16.42578125" style="3" customWidth="1"/>
    <col min="5" max="5" width="9.140625" style="4"/>
    <col min="6" max="6" width="13.5703125" style="4" customWidth="1"/>
    <col min="7" max="7" width="10.7109375" style="4" customWidth="1"/>
    <col min="8" max="8" width="15.140625" style="4" customWidth="1"/>
    <col min="9" max="9" width="14" style="3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x14ac:dyDescent="0.2">
      <c r="A2" s="278" t="s">
        <v>40</v>
      </c>
      <c r="B2" s="305"/>
      <c r="C2" s="305"/>
      <c r="D2" s="305"/>
      <c r="E2" s="305"/>
      <c r="F2" s="305"/>
      <c r="G2" s="305"/>
      <c r="H2" s="305"/>
    </row>
    <row r="3" spans="1:9" x14ac:dyDescent="0.2">
      <c r="A3" s="305"/>
      <c r="B3" s="305"/>
      <c r="C3" s="305"/>
      <c r="D3" s="305"/>
      <c r="E3" s="305"/>
      <c r="F3" s="305"/>
      <c r="G3" s="305"/>
      <c r="H3" s="305"/>
    </row>
    <row r="4" spans="1:9" x14ac:dyDescent="0.2">
      <c r="A4" s="305"/>
      <c r="B4" s="305"/>
      <c r="C4" s="305"/>
      <c r="D4" s="305"/>
      <c r="E4" s="305"/>
      <c r="F4" s="305"/>
      <c r="G4" s="305"/>
      <c r="H4" s="305"/>
    </row>
    <row r="5" spans="1:9" x14ac:dyDescent="0.2">
      <c r="A5" s="305"/>
      <c r="B5" s="305"/>
      <c r="C5" s="305"/>
      <c r="D5" s="305"/>
      <c r="E5" s="305"/>
      <c r="F5" s="305"/>
      <c r="G5" s="305"/>
      <c r="H5" s="305"/>
    </row>
    <row r="6" spans="1:9" x14ac:dyDescent="0.2">
      <c r="A6" s="305"/>
      <c r="B6" s="305"/>
      <c r="C6" s="305"/>
      <c r="D6" s="305"/>
      <c r="E6" s="305"/>
      <c r="F6" s="305"/>
      <c r="G6" s="305"/>
      <c r="H6" s="305"/>
    </row>
    <row r="7" spans="1:9" x14ac:dyDescent="0.2">
      <c r="A7" s="305"/>
      <c r="B7" s="305"/>
      <c r="C7" s="305"/>
      <c r="D7" s="305"/>
      <c r="E7" s="305"/>
      <c r="F7" s="305"/>
      <c r="G7" s="305"/>
      <c r="H7" s="305"/>
    </row>
    <row r="8" spans="1:9" x14ac:dyDescent="0.2">
      <c r="A8" s="305"/>
      <c r="B8" s="305"/>
      <c r="C8" s="305"/>
      <c r="D8" s="305"/>
      <c r="E8" s="305"/>
      <c r="F8" s="305"/>
      <c r="G8" s="305"/>
      <c r="H8" s="305"/>
    </row>
    <row r="9" spans="1:9" x14ac:dyDescent="0.2">
      <c r="A9" s="306"/>
      <c r="B9" s="306"/>
      <c r="C9" s="306"/>
      <c r="D9" s="306"/>
      <c r="E9" s="306"/>
      <c r="F9" s="306"/>
      <c r="G9" s="306"/>
      <c r="H9" s="306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272" t="s">
        <v>234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272"/>
    </row>
    <row r="12" spans="1:9" ht="51" customHeight="1" x14ac:dyDescent="0.2">
      <c r="A12" s="271">
        <v>1</v>
      </c>
      <c r="B12" s="8" t="s">
        <v>80</v>
      </c>
      <c r="C12" s="8"/>
      <c r="D12" s="9"/>
      <c r="E12" s="277"/>
      <c r="F12" s="304">
        <v>1598468.4</v>
      </c>
      <c r="G12" s="277"/>
      <c r="H12" s="304">
        <v>1598468.4</v>
      </c>
      <c r="I12" s="13"/>
    </row>
    <row r="13" spans="1:9" x14ac:dyDescent="0.2">
      <c r="A13" s="271"/>
      <c r="B13" s="8" t="s">
        <v>81</v>
      </c>
      <c r="C13" s="8"/>
      <c r="D13" s="9" t="s">
        <v>82</v>
      </c>
      <c r="E13" s="277"/>
      <c r="F13" s="277"/>
      <c r="G13" s="277"/>
      <c r="H13" s="277"/>
      <c r="I13" s="13"/>
    </row>
    <row r="14" spans="1:9" ht="34.5" customHeight="1" x14ac:dyDescent="0.2">
      <c r="A14" s="271"/>
      <c r="B14" s="8" t="s">
        <v>83</v>
      </c>
      <c r="C14" s="8"/>
      <c r="D14" s="9" t="s">
        <v>84</v>
      </c>
      <c r="E14" s="277"/>
      <c r="F14" s="277"/>
      <c r="G14" s="277"/>
      <c r="H14" s="277"/>
      <c r="I14" s="13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7"/>
      <c r="F15" s="277"/>
      <c r="G15" s="277"/>
      <c r="H15" s="277"/>
      <c r="I15" s="13"/>
    </row>
    <row r="16" spans="1:9" x14ac:dyDescent="0.2">
      <c r="A16" s="271"/>
      <c r="B16" s="8" t="s">
        <v>87</v>
      </c>
      <c r="C16" s="8"/>
      <c r="D16" s="9" t="s">
        <v>88</v>
      </c>
      <c r="E16" s="277"/>
      <c r="F16" s="277"/>
      <c r="G16" s="277"/>
      <c r="H16" s="277"/>
      <c r="I16" s="13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7"/>
      <c r="F17" s="277"/>
      <c r="G17" s="277"/>
      <c r="H17" s="277"/>
      <c r="I17" s="13"/>
    </row>
    <row r="18" spans="1:10" x14ac:dyDescent="0.2">
      <c r="A18" s="271"/>
      <c r="B18" s="8" t="s">
        <v>91</v>
      </c>
      <c r="C18" s="8"/>
      <c r="D18" s="9" t="s">
        <v>90</v>
      </c>
      <c r="E18" s="277"/>
      <c r="F18" s="277"/>
      <c r="G18" s="277"/>
      <c r="H18" s="277"/>
      <c r="I18" s="13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7"/>
      <c r="F19" s="277"/>
      <c r="G19" s="277"/>
      <c r="H19" s="277"/>
      <c r="I19" s="13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7"/>
      <c r="F20" s="277"/>
      <c r="G20" s="277"/>
      <c r="H20" s="277"/>
      <c r="I20" s="13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14"/>
      <c r="F21" s="54">
        <v>224196</v>
      </c>
      <c r="G21" s="14"/>
      <c r="H21" s="54">
        <v>224196</v>
      </c>
      <c r="I21" s="13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14"/>
      <c r="F22" s="54">
        <v>181853.28</v>
      </c>
      <c r="G22" s="14"/>
      <c r="H22" s="54">
        <v>181853.28</v>
      </c>
      <c r="I22" s="13"/>
    </row>
    <row r="23" spans="1:10" ht="48" customHeight="1" x14ac:dyDescent="0.2">
      <c r="A23" s="7">
        <v>4</v>
      </c>
      <c r="B23" s="8" t="s">
        <v>97</v>
      </c>
      <c r="C23" s="8"/>
      <c r="D23" s="9" t="s">
        <v>90</v>
      </c>
      <c r="E23" s="14"/>
      <c r="F23" s="54">
        <v>0</v>
      </c>
      <c r="G23" s="14"/>
      <c r="H23" s="54">
        <v>0</v>
      </c>
      <c r="I23" s="13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14"/>
      <c r="F24" s="54">
        <v>330885.59999999998</v>
      </c>
      <c r="G24" s="14"/>
      <c r="H24" s="54">
        <v>330885.59999999998</v>
      </c>
      <c r="I24" s="13"/>
    </row>
    <row r="25" spans="1:10" ht="39" customHeight="1" x14ac:dyDescent="0.2">
      <c r="A25" s="7">
        <v>6</v>
      </c>
      <c r="B25" s="8" t="s">
        <v>99</v>
      </c>
      <c r="C25" s="8"/>
      <c r="D25" s="9" t="s">
        <v>90</v>
      </c>
      <c r="E25" s="14"/>
      <c r="F25" s="54">
        <v>93426.36</v>
      </c>
      <c r="G25" s="14"/>
      <c r="H25" s="54">
        <v>93426.36</v>
      </c>
      <c r="I25" s="13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14"/>
      <c r="F26" s="54">
        <f>SUM(F27:F33)</f>
        <v>759728</v>
      </c>
      <c r="G26" s="54"/>
      <c r="H26" s="54">
        <f>SUM(H27:H34)</f>
        <v>1270897</v>
      </c>
      <c r="I26" s="57"/>
      <c r="J26" s="12"/>
    </row>
    <row r="27" spans="1:10" ht="25.5" x14ac:dyDescent="0.2">
      <c r="A27" s="286"/>
      <c r="B27" s="8" t="s">
        <v>102</v>
      </c>
      <c r="C27" s="8" t="s">
        <v>66</v>
      </c>
      <c r="D27" s="9"/>
      <c r="E27" s="14">
        <v>110</v>
      </c>
      <c r="F27" s="54">
        <v>54340</v>
      </c>
      <c r="G27" s="14">
        <v>60</v>
      </c>
      <c r="H27" s="54">
        <v>40014</v>
      </c>
      <c r="I27" s="7">
        <v>24</v>
      </c>
    </row>
    <row r="28" spans="1:10" x14ac:dyDescent="0.2">
      <c r="A28" s="286"/>
      <c r="B28" s="8" t="s">
        <v>543</v>
      </c>
      <c r="C28" s="8" t="s">
        <v>107</v>
      </c>
      <c r="D28" s="9"/>
      <c r="E28" s="14"/>
      <c r="F28" s="54"/>
      <c r="G28" s="14">
        <v>188</v>
      </c>
      <c r="H28" s="54">
        <v>52206</v>
      </c>
      <c r="I28" s="7">
        <v>12</v>
      </c>
    </row>
    <row r="29" spans="1:10" ht="25.5" x14ac:dyDescent="0.2">
      <c r="A29" s="286"/>
      <c r="B29" s="8" t="s">
        <v>134</v>
      </c>
      <c r="C29" s="8" t="s">
        <v>61</v>
      </c>
      <c r="D29" s="9"/>
      <c r="E29" s="14">
        <v>3</v>
      </c>
      <c r="F29" s="54">
        <v>690000</v>
      </c>
      <c r="G29" s="14">
        <v>3</v>
      </c>
      <c r="H29" s="54">
        <v>668396</v>
      </c>
      <c r="I29" s="7">
        <v>36</v>
      </c>
    </row>
    <row r="30" spans="1:10" x14ac:dyDescent="0.2">
      <c r="A30" s="286"/>
      <c r="B30" s="8" t="s">
        <v>202</v>
      </c>
      <c r="C30" s="8"/>
      <c r="D30" s="9"/>
      <c r="E30" s="14"/>
      <c r="F30" s="54"/>
      <c r="G30" s="14">
        <v>6</v>
      </c>
      <c r="H30" s="54">
        <v>773</v>
      </c>
      <c r="I30" s="7">
        <v>12</v>
      </c>
    </row>
    <row r="31" spans="1:10" x14ac:dyDescent="0.2">
      <c r="A31" s="286"/>
      <c r="B31" s="8" t="s">
        <v>244</v>
      </c>
      <c r="C31" s="8"/>
      <c r="D31" s="9"/>
      <c r="E31" s="14"/>
      <c r="F31" s="54"/>
      <c r="G31" s="14">
        <v>29</v>
      </c>
      <c r="H31" s="54">
        <v>13168</v>
      </c>
      <c r="I31" s="7">
        <v>12</v>
      </c>
    </row>
    <row r="32" spans="1:10" x14ac:dyDescent="0.2">
      <c r="A32" s="286"/>
      <c r="B32" s="8" t="s">
        <v>110</v>
      </c>
      <c r="C32" s="8" t="s">
        <v>61</v>
      </c>
      <c r="D32" s="9"/>
      <c r="E32" s="14">
        <v>5</v>
      </c>
      <c r="F32" s="54">
        <v>11500</v>
      </c>
      <c r="G32" s="14">
        <v>8</v>
      </c>
      <c r="H32" s="54">
        <v>12796</v>
      </c>
      <c r="I32" s="7">
        <v>12</v>
      </c>
    </row>
    <row r="33" spans="1:9" x14ac:dyDescent="0.2">
      <c r="A33" s="286"/>
      <c r="B33" s="109" t="s">
        <v>184</v>
      </c>
      <c r="C33" s="110" t="s">
        <v>176</v>
      </c>
      <c r="D33" s="116"/>
      <c r="E33" s="145">
        <v>8</v>
      </c>
      <c r="F33" s="160">
        <v>3888</v>
      </c>
      <c r="G33" s="145">
        <v>20</v>
      </c>
      <c r="H33" s="160">
        <v>39061</v>
      </c>
      <c r="I33" s="107">
        <v>12</v>
      </c>
    </row>
    <row r="34" spans="1:9" x14ac:dyDescent="0.2">
      <c r="A34" s="286"/>
      <c r="B34" s="8" t="s">
        <v>300</v>
      </c>
      <c r="C34" s="8"/>
      <c r="D34" s="13"/>
      <c r="E34" s="14"/>
      <c r="F34" s="54"/>
      <c r="G34" s="14"/>
      <c r="H34" s="54">
        <v>444483</v>
      </c>
      <c r="I34" s="13"/>
    </row>
    <row r="35" spans="1:9" x14ac:dyDescent="0.2">
      <c r="A35" s="290" t="s">
        <v>71</v>
      </c>
      <c r="B35" s="291"/>
      <c r="C35" s="291"/>
      <c r="D35" s="291"/>
      <c r="E35" s="291"/>
      <c r="F35" s="291"/>
      <c r="G35" s="291"/>
      <c r="H35" s="291"/>
    </row>
    <row r="36" spans="1:9" x14ac:dyDescent="0.2">
      <c r="H36" s="87"/>
    </row>
  </sheetData>
  <mergeCells count="16">
    <mergeCell ref="A1:H1"/>
    <mergeCell ref="A35:H35"/>
    <mergeCell ref="A26:A34"/>
    <mergeCell ref="A12:A20"/>
    <mergeCell ref="A10:A11"/>
    <mergeCell ref="B10:B11"/>
    <mergeCell ref="E12:E20"/>
    <mergeCell ref="C10:C11"/>
    <mergeCell ref="D10:D11"/>
    <mergeCell ref="E10:F10"/>
    <mergeCell ref="I10:I11"/>
    <mergeCell ref="H12:H20"/>
    <mergeCell ref="F12:F20"/>
    <mergeCell ref="G12:G20"/>
    <mergeCell ref="A2:H9"/>
    <mergeCell ref="G10:H10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2" workbookViewId="0">
      <selection activeCell="H27" sqref="H27"/>
    </sheetView>
  </sheetViews>
  <sheetFormatPr defaultRowHeight="12.75" x14ac:dyDescent="0.2"/>
  <cols>
    <col min="1" max="1" width="13" style="3" customWidth="1"/>
    <col min="2" max="2" width="42.140625" style="3" customWidth="1"/>
    <col min="3" max="3" width="12.7109375" style="3" customWidth="1"/>
    <col min="4" max="4" width="16.42578125" style="3" customWidth="1"/>
    <col min="5" max="5" width="9.140625" style="4"/>
    <col min="6" max="6" width="15.7109375" style="4" customWidth="1"/>
    <col min="7" max="7" width="10.7109375" style="4" customWidth="1"/>
    <col min="8" max="8" width="1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39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2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[2]свод!$AH$12</f>
        <v>2031043.3199999998</v>
      </c>
      <c r="G12" s="271"/>
      <c r="H12" s="281">
        <f>[2]свод!$AH$12</f>
        <v>2031043.3199999998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8.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9">
        <v>2</v>
      </c>
      <c r="B21" s="8" t="s">
        <v>94</v>
      </c>
      <c r="C21" s="8"/>
      <c r="D21" s="9" t="s">
        <v>90</v>
      </c>
      <c r="E21" s="7"/>
      <c r="F21" s="10">
        <f>[2]свод!$AH$13</f>
        <v>276666.12</v>
      </c>
      <c r="G21" s="7"/>
      <c r="H21" s="10">
        <f>[2]свод!$AH$13</f>
        <v>276666.12</v>
      </c>
      <c r="I21" s="14"/>
    </row>
    <row r="22" spans="1:10" ht="13.9" customHeight="1" x14ac:dyDescent="0.2">
      <c r="A22" s="9">
        <v>3</v>
      </c>
      <c r="B22" s="8" t="s">
        <v>95</v>
      </c>
      <c r="C22" s="8"/>
      <c r="D22" s="9" t="s">
        <v>96</v>
      </c>
      <c r="E22" s="7"/>
      <c r="F22" s="10">
        <f>[2]свод!$AH$14</f>
        <v>233770.68</v>
      </c>
      <c r="G22" s="7"/>
      <c r="H22" s="10">
        <f>[2]свод!$AH$14</f>
        <v>233770.68</v>
      </c>
      <c r="I22" s="14"/>
    </row>
    <row r="23" spans="1:10" ht="49.5" customHeight="1" x14ac:dyDescent="0.2">
      <c r="A23" s="9">
        <v>4</v>
      </c>
      <c r="B23" s="8" t="s">
        <v>97</v>
      </c>
      <c r="C23" s="8"/>
      <c r="D23" s="9" t="s">
        <v>90</v>
      </c>
      <c r="E23" s="7"/>
      <c r="F23" s="10">
        <f>[2]свод!$AH$15</f>
        <v>0</v>
      </c>
      <c r="G23" s="7"/>
      <c r="H23" s="10">
        <f>[2]свод!$AH$15</f>
        <v>0</v>
      </c>
      <c r="I23" s="14"/>
    </row>
    <row r="24" spans="1:10" ht="25.5" x14ac:dyDescent="0.2">
      <c r="A24" s="9">
        <v>5</v>
      </c>
      <c r="B24" s="8" t="s">
        <v>98</v>
      </c>
      <c r="C24" s="8"/>
      <c r="D24" s="9" t="s">
        <v>90</v>
      </c>
      <c r="E24" s="7"/>
      <c r="F24" s="10">
        <f>[2]свод!$AH$16</f>
        <v>422586.60000000003</v>
      </c>
      <c r="G24" s="7"/>
      <c r="H24" s="10">
        <f>[2]свод!$AH$16</f>
        <v>422586.60000000003</v>
      </c>
      <c r="I24" s="14"/>
    </row>
    <row r="25" spans="1:10" ht="41.25" customHeight="1" x14ac:dyDescent="0.2">
      <c r="A25" s="9">
        <v>6</v>
      </c>
      <c r="B25" s="8" t="s">
        <v>99</v>
      </c>
      <c r="C25" s="8"/>
      <c r="D25" s="9" t="s">
        <v>90</v>
      </c>
      <c r="E25" s="7"/>
      <c r="F25" s="10">
        <f>[2]свод!$AH$17</f>
        <v>120103.67999999999</v>
      </c>
      <c r="G25" s="7"/>
      <c r="H25" s="10">
        <f>[2]свод!$AH$17</f>
        <v>120103.67999999999</v>
      </c>
      <c r="I25" s="14"/>
    </row>
    <row r="26" spans="1:10" ht="56.25" customHeight="1" x14ac:dyDescent="0.2">
      <c r="A26" s="271">
        <v>7</v>
      </c>
      <c r="B26" s="8" t="s">
        <v>100</v>
      </c>
      <c r="C26" s="8"/>
      <c r="D26" s="8" t="s">
        <v>101</v>
      </c>
      <c r="E26" s="7"/>
      <c r="F26" s="10">
        <f>SUM(F27:F33)</f>
        <v>293392</v>
      </c>
      <c r="G26" s="10"/>
      <c r="H26" s="10">
        <f>SUM(H27:H35)</f>
        <v>1024158</v>
      </c>
      <c r="I26" s="14"/>
      <c r="J26" s="12"/>
    </row>
    <row r="27" spans="1:10" ht="56.25" customHeight="1" x14ac:dyDescent="0.2">
      <c r="A27" s="271"/>
      <c r="B27" s="8" t="s">
        <v>133</v>
      </c>
      <c r="C27" s="8" t="s">
        <v>61</v>
      </c>
      <c r="D27" s="9"/>
      <c r="E27" s="7">
        <v>1</v>
      </c>
      <c r="F27" s="10">
        <v>260000</v>
      </c>
      <c r="G27" s="7">
        <v>1</v>
      </c>
      <c r="H27" s="10">
        <v>231859</v>
      </c>
      <c r="I27" s="14">
        <v>36</v>
      </c>
      <c r="J27" s="12"/>
    </row>
    <row r="28" spans="1:10" ht="56.25" customHeight="1" x14ac:dyDescent="0.2">
      <c r="A28" s="271"/>
      <c r="B28" s="8" t="s">
        <v>122</v>
      </c>
      <c r="C28" s="8" t="s">
        <v>62</v>
      </c>
      <c r="D28" s="9"/>
      <c r="E28" s="7">
        <v>6</v>
      </c>
      <c r="F28" s="10">
        <v>5700</v>
      </c>
      <c r="G28" s="7">
        <v>40</v>
      </c>
      <c r="H28" s="10">
        <v>44203</v>
      </c>
      <c r="I28" s="14">
        <v>12</v>
      </c>
      <c r="J28" s="12"/>
    </row>
    <row r="29" spans="1:10" ht="56.25" customHeight="1" x14ac:dyDescent="0.2">
      <c r="A29" s="271"/>
      <c r="B29" s="8" t="s">
        <v>202</v>
      </c>
      <c r="C29" s="8" t="s">
        <v>66</v>
      </c>
      <c r="D29" s="9"/>
      <c r="E29" s="7"/>
      <c r="F29" s="10"/>
      <c r="G29" s="7">
        <v>40</v>
      </c>
      <c r="H29" s="10">
        <v>5183</v>
      </c>
      <c r="I29" s="14">
        <v>12</v>
      </c>
      <c r="J29" s="12"/>
    </row>
    <row r="30" spans="1:10" x14ac:dyDescent="0.2">
      <c r="A30" s="271"/>
      <c r="B30" s="8" t="s">
        <v>110</v>
      </c>
      <c r="C30" s="8" t="s">
        <v>61</v>
      </c>
      <c r="D30" s="9"/>
      <c r="E30" s="7">
        <v>7</v>
      </c>
      <c r="F30" s="10">
        <v>16100</v>
      </c>
      <c r="G30" s="7">
        <v>2</v>
      </c>
      <c r="H30" s="10">
        <v>3199</v>
      </c>
      <c r="I30" s="14">
        <v>12</v>
      </c>
    </row>
    <row r="31" spans="1:10" x14ac:dyDescent="0.2">
      <c r="A31" s="271"/>
      <c r="B31" s="8" t="s">
        <v>244</v>
      </c>
      <c r="C31" s="8" t="s">
        <v>61</v>
      </c>
      <c r="D31" s="13"/>
      <c r="E31" s="7"/>
      <c r="F31" s="10"/>
      <c r="G31" s="7">
        <v>47</v>
      </c>
      <c r="H31" s="10">
        <v>33797</v>
      </c>
      <c r="I31" s="14">
        <v>12</v>
      </c>
    </row>
    <row r="32" spans="1:10" ht="25.5" x14ac:dyDescent="0.2">
      <c r="A32" s="271"/>
      <c r="B32" s="8" t="s">
        <v>119</v>
      </c>
      <c r="C32" s="8" t="s">
        <v>61</v>
      </c>
      <c r="D32" s="13"/>
      <c r="E32" s="7">
        <v>18</v>
      </c>
      <c r="F32" s="10">
        <v>5760</v>
      </c>
      <c r="G32" s="7">
        <v>3</v>
      </c>
      <c r="H32" s="10">
        <v>4033</v>
      </c>
      <c r="I32" s="14">
        <v>12</v>
      </c>
    </row>
    <row r="33" spans="1:9" x14ac:dyDescent="0.2">
      <c r="A33" s="271"/>
      <c r="B33" s="6" t="s">
        <v>184</v>
      </c>
      <c r="C33" s="8" t="s">
        <v>176</v>
      </c>
      <c r="D33" s="13"/>
      <c r="E33" s="35">
        <v>12</v>
      </c>
      <c r="F33" s="10">
        <v>5832</v>
      </c>
      <c r="G33" s="7">
        <v>20</v>
      </c>
      <c r="H33" s="10">
        <v>39061</v>
      </c>
      <c r="I33" s="14">
        <v>12</v>
      </c>
    </row>
    <row r="34" spans="1:9" x14ac:dyDescent="0.2">
      <c r="A34" s="271"/>
      <c r="B34" s="6" t="s">
        <v>543</v>
      </c>
      <c r="C34" s="8" t="s">
        <v>107</v>
      </c>
      <c r="D34" s="13"/>
      <c r="E34" s="35"/>
      <c r="F34" s="10"/>
      <c r="G34" s="7">
        <v>652</v>
      </c>
      <c r="H34" s="10">
        <v>182639</v>
      </c>
      <c r="I34" s="14">
        <v>24</v>
      </c>
    </row>
    <row r="35" spans="1:9" x14ac:dyDescent="0.2">
      <c r="A35" s="271"/>
      <c r="B35" s="6" t="s">
        <v>300</v>
      </c>
      <c r="C35" s="8"/>
      <c r="D35" s="13"/>
      <c r="E35" s="35"/>
      <c r="F35" s="10"/>
      <c r="G35" s="7"/>
      <c r="H35" s="10">
        <v>480184</v>
      </c>
      <c r="I35" s="14"/>
    </row>
    <row r="36" spans="1:9" x14ac:dyDescent="0.2">
      <c r="A36" s="290" t="s">
        <v>71</v>
      </c>
      <c r="B36" s="291"/>
      <c r="C36" s="291"/>
      <c r="D36" s="291"/>
      <c r="E36" s="291"/>
      <c r="F36" s="291"/>
      <c r="G36" s="291"/>
      <c r="H36" s="291"/>
      <c r="I36" s="45"/>
    </row>
    <row r="37" spans="1:9" x14ac:dyDescent="0.2">
      <c r="H37" s="87"/>
    </row>
  </sheetData>
  <mergeCells count="15">
    <mergeCell ref="A36:H36"/>
    <mergeCell ref="A12:A20"/>
    <mergeCell ref="A26:A35"/>
    <mergeCell ref="A10:A11"/>
    <mergeCell ref="B10:B11"/>
    <mergeCell ref="E12:E20"/>
    <mergeCell ref="C10:C11"/>
    <mergeCell ref="D10:D11"/>
    <mergeCell ref="E10:F10"/>
    <mergeCell ref="A1:H1"/>
    <mergeCell ref="A2:I9"/>
    <mergeCell ref="H12:H20"/>
    <mergeCell ref="F12:F20"/>
    <mergeCell ref="G12:G20"/>
    <mergeCell ref="G10:H10"/>
  </mergeCells>
  <phoneticPr fontId="0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6" workbookViewId="0">
      <selection activeCell="H26" sqref="H26"/>
    </sheetView>
  </sheetViews>
  <sheetFormatPr defaultRowHeight="12.75" x14ac:dyDescent="0.2"/>
  <cols>
    <col min="1" max="1" width="6.7109375" style="4" customWidth="1"/>
    <col min="2" max="2" width="42.140625" style="15" customWidth="1"/>
    <col min="3" max="3" width="12.7109375" style="3" customWidth="1"/>
    <col min="4" max="4" width="16.42578125" style="3" customWidth="1"/>
    <col min="5" max="5" width="12.140625" style="4" customWidth="1"/>
    <col min="6" max="6" width="14" style="4" customWidth="1"/>
    <col min="7" max="7" width="12.140625" style="4" customWidth="1"/>
    <col min="8" max="8" width="14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41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6.5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[2]свод!$AJ$12</f>
        <v>1061420.76</v>
      </c>
      <c r="G12" s="271"/>
      <c r="H12" s="281">
        <f>[2]свод!$AJ$12</f>
        <v>1061420.76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2.25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[2]свод!$AJ$13</f>
        <v>144587.63999999998</v>
      </c>
      <c r="G21" s="7"/>
      <c r="H21" s="10">
        <f>[2]свод!$AJ$13</f>
        <v>144587.63999999998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[2]свод!$AJ$14</f>
        <v>122170.32</v>
      </c>
      <c r="G22" s="7"/>
      <c r="H22" s="10">
        <f>[2]свод!$AJ$14</f>
        <v>122170.32</v>
      </c>
      <c r="I22" s="14"/>
    </row>
    <row r="23" spans="1:10" ht="25.5" x14ac:dyDescent="0.2">
      <c r="A23" s="7">
        <v>4</v>
      </c>
      <c r="B23" s="8" t="s">
        <v>98</v>
      </c>
      <c r="C23" s="8"/>
      <c r="D23" s="9" t="s">
        <v>90</v>
      </c>
      <c r="E23" s="7"/>
      <c r="F23" s="10">
        <f>[2]свод!$AJ$16</f>
        <v>229872.36</v>
      </c>
      <c r="G23" s="7"/>
      <c r="H23" s="10">
        <f>[2]свод!$AJ$16</f>
        <v>229872.36</v>
      </c>
      <c r="I23" s="14"/>
    </row>
    <row r="24" spans="1:10" ht="30" customHeight="1" x14ac:dyDescent="0.2">
      <c r="A24" s="7">
        <v>5</v>
      </c>
      <c r="B24" s="8" t="s">
        <v>99</v>
      </c>
      <c r="C24" s="8"/>
      <c r="D24" s="9" t="s">
        <v>90</v>
      </c>
      <c r="E24" s="7"/>
      <c r="F24" s="10">
        <f>[2]свод!$AJ$17</f>
        <v>62768.04</v>
      </c>
      <c r="G24" s="7"/>
      <c r="H24" s="10">
        <f>[2]свод!$AJ$17</f>
        <v>62768.04</v>
      </c>
      <c r="I24" s="14"/>
    </row>
    <row r="25" spans="1:10" ht="31.9" customHeight="1" x14ac:dyDescent="0.2">
      <c r="A25" s="285">
        <v>6</v>
      </c>
      <c r="B25" s="8" t="s">
        <v>100</v>
      </c>
      <c r="C25" s="8"/>
      <c r="D25" s="8" t="s">
        <v>101</v>
      </c>
      <c r="E25" s="7"/>
      <c r="F25" s="10">
        <f>SUM(F26:F32)</f>
        <v>990892</v>
      </c>
      <c r="G25" s="10"/>
      <c r="H25" s="10">
        <f>SUM(H26:H33)</f>
        <v>1028283</v>
      </c>
      <c r="I25" s="14"/>
      <c r="J25" s="12"/>
    </row>
    <row r="26" spans="1:10" ht="25.5" x14ac:dyDescent="0.2">
      <c r="A26" s="286"/>
      <c r="B26" s="8" t="s">
        <v>135</v>
      </c>
      <c r="C26" s="8" t="s">
        <v>61</v>
      </c>
      <c r="D26" s="9"/>
      <c r="E26" s="7">
        <v>2</v>
      </c>
      <c r="F26" s="10">
        <v>600000</v>
      </c>
      <c r="G26" s="7">
        <v>2</v>
      </c>
      <c r="H26" s="10">
        <v>688148</v>
      </c>
      <c r="I26" s="7">
        <v>36</v>
      </c>
    </row>
    <row r="27" spans="1:10" ht="25.5" x14ac:dyDescent="0.2">
      <c r="A27" s="286"/>
      <c r="B27" s="8" t="s">
        <v>117</v>
      </c>
      <c r="C27" s="8" t="s">
        <v>61</v>
      </c>
      <c r="D27" s="9"/>
      <c r="E27" s="7">
        <v>2</v>
      </c>
      <c r="F27" s="10">
        <v>40000</v>
      </c>
      <c r="G27" s="7">
        <v>2</v>
      </c>
      <c r="H27" s="10">
        <v>36382</v>
      </c>
      <c r="I27" s="7">
        <v>12</v>
      </c>
    </row>
    <row r="28" spans="1:10" x14ac:dyDescent="0.2">
      <c r="A28" s="286"/>
      <c r="B28" s="8" t="s">
        <v>110</v>
      </c>
      <c r="C28" s="8" t="s">
        <v>61</v>
      </c>
      <c r="D28" s="9"/>
      <c r="E28" s="7">
        <v>5</v>
      </c>
      <c r="F28" s="10">
        <v>11500</v>
      </c>
      <c r="G28" s="7">
        <v>3</v>
      </c>
      <c r="H28" s="10">
        <v>8551</v>
      </c>
      <c r="I28" s="7">
        <v>12</v>
      </c>
    </row>
    <row r="29" spans="1:10" x14ac:dyDescent="0.2">
      <c r="A29" s="286"/>
      <c r="B29" s="8" t="s">
        <v>136</v>
      </c>
      <c r="C29" s="8" t="s">
        <v>61</v>
      </c>
      <c r="D29" s="9"/>
      <c r="E29" s="7">
        <v>18</v>
      </c>
      <c r="F29" s="10">
        <v>320000</v>
      </c>
      <c r="G29" s="7">
        <v>18</v>
      </c>
      <c r="H29" s="10">
        <v>307667</v>
      </c>
      <c r="I29" s="7">
        <v>12</v>
      </c>
    </row>
    <row r="30" spans="1:10" x14ac:dyDescent="0.2">
      <c r="A30" s="286"/>
      <c r="B30" s="8" t="s">
        <v>244</v>
      </c>
      <c r="C30" s="8" t="s">
        <v>61</v>
      </c>
      <c r="D30" s="9"/>
      <c r="E30" s="7"/>
      <c r="F30" s="10"/>
      <c r="G30" s="7">
        <v>9</v>
      </c>
      <c r="H30" s="10">
        <v>7168</v>
      </c>
      <c r="I30" s="7">
        <v>12</v>
      </c>
    </row>
    <row r="31" spans="1:10" ht="25.5" x14ac:dyDescent="0.2">
      <c r="A31" s="286"/>
      <c r="B31" s="8" t="s">
        <v>119</v>
      </c>
      <c r="C31" s="8" t="s">
        <v>61</v>
      </c>
      <c r="D31" s="9"/>
      <c r="E31" s="7">
        <v>12</v>
      </c>
      <c r="F31" s="10">
        <v>3840</v>
      </c>
      <c r="G31" s="7">
        <v>1</v>
      </c>
      <c r="H31" s="10">
        <v>1343</v>
      </c>
      <c r="I31" s="7">
        <v>12</v>
      </c>
    </row>
    <row r="32" spans="1:10" x14ac:dyDescent="0.2">
      <c r="A32" s="286"/>
      <c r="B32" s="109" t="s">
        <v>184</v>
      </c>
      <c r="C32" s="110" t="s">
        <v>176</v>
      </c>
      <c r="D32" s="111"/>
      <c r="E32" s="107">
        <v>32</v>
      </c>
      <c r="F32" s="112">
        <v>15552</v>
      </c>
      <c r="G32" s="107">
        <v>78</v>
      </c>
      <c r="H32" s="112">
        <v>35233</v>
      </c>
      <c r="I32" s="107">
        <v>12</v>
      </c>
    </row>
    <row r="33" spans="1:9" x14ac:dyDescent="0.2">
      <c r="A33" s="286"/>
      <c r="B33" s="8" t="s">
        <v>300</v>
      </c>
      <c r="C33" s="8"/>
      <c r="D33" s="9"/>
      <c r="E33" s="7"/>
      <c r="F33" s="10"/>
      <c r="G33" s="7"/>
      <c r="H33" s="10">
        <v>-56209</v>
      </c>
      <c r="I33" s="14"/>
    </row>
    <row r="34" spans="1:9" x14ac:dyDescent="0.2">
      <c r="A34" s="290" t="s">
        <v>71</v>
      </c>
      <c r="B34" s="291"/>
      <c r="C34" s="291"/>
      <c r="D34" s="291"/>
      <c r="E34" s="291"/>
      <c r="F34" s="291"/>
      <c r="G34" s="291"/>
      <c r="H34" s="291"/>
      <c r="I34" s="45"/>
    </row>
    <row r="35" spans="1:9" x14ac:dyDescent="0.2">
      <c r="H35" s="87"/>
      <c r="I35" s="45"/>
    </row>
    <row r="36" spans="1:9" x14ac:dyDescent="0.2">
      <c r="F36" s="87"/>
      <c r="I36" s="45"/>
    </row>
    <row r="37" spans="1:9" x14ac:dyDescent="0.2">
      <c r="I37" s="45"/>
    </row>
  </sheetData>
  <mergeCells count="15">
    <mergeCell ref="A1:H1"/>
    <mergeCell ref="A2:I9"/>
    <mergeCell ref="A34:H34"/>
    <mergeCell ref="E10:F10"/>
    <mergeCell ref="G10:H10"/>
    <mergeCell ref="E12:E20"/>
    <mergeCell ref="F12:F20"/>
    <mergeCell ref="G12:G20"/>
    <mergeCell ref="H12:H20"/>
    <mergeCell ref="C10:C11"/>
    <mergeCell ref="A25:A33"/>
    <mergeCell ref="A12:A20"/>
    <mergeCell ref="D10:D11"/>
    <mergeCell ref="A10:A11"/>
    <mergeCell ref="B10:B11"/>
  </mergeCells>
  <phoneticPr fontId="0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7" workbookViewId="0">
      <selection activeCell="H26" sqref="H26"/>
    </sheetView>
  </sheetViews>
  <sheetFormatPr defaultRowHeight="12.75" x14ac:dyDescent="0.2"/>
  <cols>
    <col min="1" max="1" width="13" style="3" customWidth="1"/>
    <col min="2" max="2" width="54" style="15" customWidth="1"/>
    <col min="3" max="3" width="12.7109375" style="3" customWidth="1"/>
    <col min="4" max="4" width="15.5703125" style="3" customWidth="1"/>
    <col min="5" max="5" width="9.140625" style="3"/>
    <col min="6" max="6" width="13" style="3" customWidth="1"/>
    <col min="7" max="7" width="10.7109375" style="3" customWidth="1"/>
    <col min="8" max="8" width="14.71093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38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1"/>
      <c r="F12" s="281">
        <v>1477191</v>
      </c>
      <c r="G12" s="271"/>
      <c r="H12" s="281">
        <v>1477191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15.6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201223.92</v>
      </c>
      <c r="G21" s="7"/>
      <c r="H21" s="10">
        <v>201223.92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169140</v>
      </c>
      <c r="G22" s="7"/>
      <c r="H22" s="10">
        <v>169140</v>
      </c>
      <c r="I22" s="14"/>
    </row>
    <row r="23" spans="1:10" x14ac:dyDescent="0.2">
      <c r="A23" s="7">
        <v>4</v>
      </c>
      <c r="B23" s="8" t="s">
        <v>98</v>
      </c>
      <c r="C23" s="8"/>
      <c r="D23" s="9" t="s">
        <v>90</v>
      </c>
      <c r="E23" s="7"/>
      <c r="F23" s="10">
        <v>332682.84000000003</v>
      </c>
      <c r="G23" s="7"/>
      <c r="H23" s="10">
        <v>332682.84000000003</v>
      </c>
      <c r="I23" s="14"/>
    </row>
    <row r="24" spans="1:10" ht="34.5" customHeight="1" x14ac:dyDescent="0.2">
      <c r="A24" s="7">
        <v>5</v>
      </c>
      <c r="B24" s="8" t="s">
        <v>99</v>
      </c>
      <c r="C24" s="8"/>
      <c r="D24" s="9" t="s">
        <v>90</v>
      </c>
      <c r="E24" s="7"/>
      <c r="F24" s="10">
        <v>87353.279999999999</v>
      </c>
      <c r="G24" s="7"/>
      <c r="H24" s="10">
        <v>87353.279999999999</v>
      </c>
      <c r="I24" s="14"/>
    </row>
    <row r="25" spans="1:10" ht="46.5" customHeight="1" x14ac:dyDescent="0.2">
      <c r="A25" s="285">
        <v>6</v>
      </c>
      <c r="B25" s="32" t="s">
        <v>65</v>
      </c>
      <c r="C25" s="8"/>
      <c r="D25" s="8" t="s">
        <v>101</v>
      </c>
      <c r="E25" s="7"/>
      <c r="F25" s="10">
        <f>F27+F29+F31+F32</f>
        <v>1395388</v>
      </c>
      <c r="G25" s="10"/>
      <c r="H25" s="10">
        <f>H27+H28+H29+H30+H31+H32+H33</f>
        <v>1664578</v>
      </c>
      <c r="I25" s="14"/>
      <c r="J25" s="12"/>
    </row>
    <row r="26" spans="1:10" x14ac:dyDescent="0.2">
      <c r="A26" s="286"/>
      <c r="B26" s="8"/>
      <c r="C26" s="8"/>
      <c r="D26" s="9"/>
      <c r="E26" s="7"/>
      <c r="F26" s="10"/>
      <c r="G26" s="7"/>
      <c r="H26" s="10"/>
      <c r="I26" s="14"/>
    </row>
    <row r="27" spans="1:10" x14ac:dyDescent="0.2">
      <c r="A27" s="286"/>
      <c r="B27" s="8" t="s">
        <v>131</v>
      </c>
      <c r="C27" s="8" t="s">
        <v>61</v>
      </c>
      <c r="D27" s="9"/>
      <c r="E27" s="7">
        <v>3</v>
      </c>
      <c r="F27" s="10">
        <v>894000</v>
      </c>
      <c r="G27" s="7">
        <v>3</v>
      </c>
      <c r="H27" s="10">
        <v>842858</v>
      </c>
      <c r="I27" s="14">
        <v>36</v>
      </c>
    </row>
    <row r="28" spans="1:10" x14ac:dyDescent="0.2">
      <c r="A28" s="286"/>
      <c r="B28" s="108" t="s">
        <v>244</v>
      </c>
      <c r="C28" s="8"/>
      <c r="D28" s="9"/>
      <c r="E28" s="7"/>
      <c r="F28" s="10"/>
      <c r="G28" s="7">
        <v>12</v>
      </c>
      <c r="H28" s="7">
        <v>20517</v>
      </c>
      <c r="I28" s="14">
        <v>12</v>
      </c>
    </row>
    <row r="29" spans="1:10" x14ac:dyDescent="0.2">
      <c r="A29" s="286"/>
      <c r="B29" s="108" t="s">
        <v>132</v>
      </c>
      <c r="C29" s="8" t="s">
        <v>61</v>
      </c>
      <c r="D29" s="9"/>
      <c r="E29" s="7">
        <v>27</v>
      </c>
      <c r="F29" s="10">
        <v>486000</v>
      </c>
      <c r="G29" s="7">
        <v>27</v>
      </c>
      <c r="H29" s="7">
        <v>387499</v>
      </c>
      <c r="I29" s="14">
        <v>12</v>
      </c>
    </row>
    <row r="30" spans="1:10" x14ac:dyDescent="0.2">
      <c r="A30" s="286"/>
      <c r="B30" s="8" t="s">
        <v>202</v>
      </c>
      <c r="C30" s="8" t="s">
        <v>66</v>
      </c>
      <c r="D30" s="9"/>
      <c r="E30" s="7"/>
      <c r="F30" s="10"/>
      <c r="G30" s="7">
        <v>40</v>
      </c>
      <c r="H30" s="10">
        <v>5183</v>
      </c>
      <c r="I30" s="14">
        <v>12</v>
      </c>
    </row>
    <row r="31" spans="1:10" x14ac:dyDescent="0.2">
      <c r="A31" s="286"/>
      <c r="B31" s="8" t="s">
        <v>110</v>
      </c>
      <c r="C31" s="8" t="s">
        <v>61</v>
      </c>
      <c r="D31" s="9"/>
      <c r="E31" s="7">
        <v>5</v>
      </c>
      <c r="F31" s="10">
        <v>11500</v>
      </c>
      <c r="G31" s="7">
        <v>2</v>
      </c>
      <c r="H31" s="10">
        <v>3199</v>
      </c>
      <c r="I31" s="14">
        <v>12</v>
      </c>
    </row>
    <row r="32" spans="1:10" x14ac:dyDescent="0.2">
      <c r="A32" s="286"/>
      <c r="B32" s="6" t="s">
        <v>184</v>
      </c>
      <c r="C32" s="8" t="s">
        <v>176</v>
      </c>
      <c r="D32" s="9"/>
      <c r="E32" s="7">
        <v>8</v>
      </c>
      <c r="F32" s="10">
        <v>3888</v>
      </c>
      <c r="G32" s="7">
        <v>3</v>
      </c>
      <c r="H32" s="10">
        <v>4664</v>
      </c>
      <c r="I32" s="14">
        <v>12</v>
      </c>
    </row>
    <row r="33" spans="1:9" x14ac:dyDescent="0.2">
      <c r="A33" s="286"/>
      <c r="B33" s="6" t="s">
        <v>300</v>
      </c>
      <c r="C33" s="8"/>
      <c r="D33" s="9"/>
      <c r="E33" s="7"/>
      <c r="F33" s="10"/>
      <c r="G33" s="7"/>
      <c r="H33" s="10">
        <v>400658</v>
      </c>
      <c r="I33" s="14"/>
    </row>
    <row r="34" spans="1:9" x14ac:dyDescent="0.2">
      <c r="A34" s="290" t="s">
        <v>71</v>
      </c>
      <c r="B34" s="291"/>
      <c r="C34" s="291"/>
      <c r="D34" s="291"/>
      <c r="E34" s="291"/>
      <c r="F34" s="291"/>
      <c r="G34" s="291"/>
      <c r="H34" s="291"/>
      <c r="I34" s="45"/>
    </row>
    <row r="35" spans="1:9" x14ac:dyDescent="0.2">
      <c r="I35" s="45"/>
    </row>
  </sheetData>
  <mergeCells count="15">
    <mergeCell ref="A34:H34"/>
    <mergeCell ref="A25:A33"/>
    <mergeCell ref="C10:C11"/>
    <mergeCell ref="D10:D11"/>
    <mergeCell ref="A12:A20"/>
    <mergeCell ref="E10:F10"/>
    <mergeCell ref="A10:A11"/>
    <mergeCell ref="B10:B11"/>
    <mergeCell ref="G10:H10"/>
    <mergeCell ref="A1:H1"/>
    <mergeCell ref="A2:I9"/>
    <mergeCell ref="F12:F20"/>
    <mergeCell ref="G12:G20"/>
    <mergeCell ref="H12:H20"/>
    <mergeCell ref="E12:E20"/>
  </mergeCells>
  <phoneticPr fontId="27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3" workbookViewId="0">
      <selection activeCell="H24" sqref="H24"/>
    </sheetView>
  </sheetViews>
  <sheetFormatPr defaultRowHeight="12.75" x14ac:dyDescent="0.2"/>
  <cols>
    <col min="1" max="1" width="7.85546875" style="4" customWidth="1"/>
    <col min="2" max="2" width="38" style="15" customWidth="1"/>
    <col min="3" max="3" width="12.7109375" style="3" customWidth="1"/>
    <col min="4" max="4" width="18.140625" style="3" customWidth="1"/>
    <col min="5" max="5" width="11.5703125" style="4" customWidth="1"/>
    <col min="6" max="6" width="12.42578125" style="4" customWidth="1"/>
    <col min="7" max="7" width="11.5703125" style="4" customWidth="1"/>
    <col min="8" max="8" width="15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37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307" t="s">
        <v>72</v>
      </c>
      <c r="B10" s="307" t="s">
        <v>73</v>
      </c>
      <c r="C10" s="307" t="s">
        <v>74</v>
      </c>
      <c r="D10" s="307" t="s">
        <v>75</v>
      </c>
      <c r="E10" s="307" t="s">
        <v>76</v>
      </c>
      <c r="F10" s="307"/>
      <c r="G10" s="307" t="s">
        <v>77</v>
      </c>
      <c r="H10" s="307"/>
      <c r="I10" s="77" t="s">
        <v>109</v>
      </c>
    </row>
    <row r="11" spans="1:9" ht="25.5" x14ac:dyDescent="0.2">
      <c r="A11" s="307"/>
      <c r="B11" s="307"/>
      <c r="C11" s="307"/>
      <c r="D11" s="307"/>
      <c r="E11" s="55" t="s">
        <v>78</v>
      </c>
      <c r="F11" s="55" t="s">
        <v>79</v>
      </c>
      <c r="G11" s="55" t="s">
        <v>78</v>
      </c>
      <c r="H11" s="55" t="s">
        <v>79</v>
      </c>
      <c r="I11" s="14"/>
    </row>
    <row r="12" spans="1:9" ht="45.75" customHeight="1" x14ac:dyDescent="0.2">
      <c r="A12" s="310">
        <v>1</v>
      </c>
      <c r="B12" s="64" t="s">
        <v>80</v>
      </c>
      <c r="C12" s="64"/>
      <c r="D12" s="66"/>
      <c r="E12" s="308"/>
      <c r="F12" s="309">
        <f>[2]свод!$AF$12</f>
        <v>493742.52</v>
      </c>
      <c r="G12" s="308"/>
      <c r="H12" s="309">
        <f>[2]свод!$AF$12</f>
        <v>493742.52</v>
      </c>
      <c r="I12" s="14"/>
    </row>
    <row r="13" spans="1:9" x14ac:dyDescent="0.2">
      <c r="A13" s="311"/>
      <c r="B13" s="64" t="s">
        <v>81</v>
      </c>
      <c r="C13" s="64"/>
      <c r="D13" s="66" t="s">
        <v>82</v>
      </c>
      <c r="E13" s="308"/>
      <c r="F13" s="308"/>
      <c r="G13" s="308"/>
      <c r="H13" s="308"/>
      <c r="I13" s="14"/>
    </row>
    <row r="14" spans="1:9" ht="27" customHeight="1" x14ac:dyDescent="0.2">
      <c r="A14" s="311"/>
      <c r="B14" s="64" t="s">
        <v>83</v>
      </c>
      <c r="C14" s="64"/>
      <c r="D14" s="66" t="s">
        <v>84</v>
      </c>
      <c r="E14" s="308"/>
      <c r="F14" s="308"/>
      <c r="G14" s="308"/>
      <c r="H14" s="308"/>
      <c r="I14" s="14"/>
    </row>
    <row r="15" spans="1:9" ht="15.6" customHeight="1" x14ac:dyDescent="0.2">
      <c r="A15" s="311"/>
      <c r="B15" s="64" t="s">
        <v>85</v>
      </c>
      <c r="C15" s="64"/>
      <c r="D15" s="66" t="s">
        <v>86</v>
      </c>
      <c r="E15" s="308"/>
      <c r="F15" s="308"/>
      <c r="G15" s="308"/>
      <c r="H15" s="308"/>
      <c r="I15" s="14"/>
    </row>
    <row r="16" spans="1:9" x14ac:dyDescent="0.2">
      <c r="A16" s="311"/>
      <c r="B16" s="64" t="s">
        <v>87</v>
      </c>
      <c r="C16" s="64"/>
      <c r="D16" s="66" t="s">
        <v>88</v>
      </c>
      <c r="E16" s="308"/>
      <c r="F16" s="308"/>
      <c r="G16" s="308"/>
      <c r="H16" s="308"/>
      <c r="I16" s="14"/>
    </row>
    <row r="17" spans="1:10" ht="15.6" customHeight="1" x14ac:dyDescent="0.2">
      <c r="A17" s="311"/>
      <c r="B17" s="64" t="s">
        <v>89</v>
      </c>
      <c r="C17" s="64"/>
      <c r="D17" s="66" t="s">
        <v>90</v>
      </c>
      <c r="E17" s="308"/>
      <c r="F17" s="308"/>
      <c r="G17" s="308"/>
      <c r="H17" s="308"/>
      <c r="I17" s="14"/>
    </row>
    <row r="18" spans="1:10" x14ac:dyDescent="0.2">
      <c r="A18" s="311"/>
      <c r="B18" s="64" t="s">
        <v>91</v>
      </c>
      <c r="C18" s="64"/>
      <c r="D18" s="66" t="s">
        <v>90</v>
      </c>
      <c r="E18" s="308"/>
      <c r="F18" s="308"/>
      <c r="G18" s="308"/>
      <c r="H18" s="308"/>
      <c r="I18" s="14"/>
    </row>
    <row r="19" spans="1:10" ht="31.15" customHeight="1" x14ac:dyDescent="0.2">
      <c r="A19" s="311"/>
      <c r="B19" s="64" t="s">
        <v>92</v>
      </c>
      <c r="C19" s="64"/>
      <c r="D19" s="66" t="s">
        <v>82</v>
      </c>
      <c r="E19" s="308"/>
      <c r="F19" s="308"/>
      <c r="G19" s="308"/>
      <c r="H19" s="308"/>
      <c r="I19" s="14"/>
    </row>
    <row r="20" spans="1:10" ht="16.149999999999999" customHeight="1" x14ac:dyDescent="0.2">
      <c r="A20" s="312"/>
      <c r="B20" s="64" t="s">
        <v>93</v>
      </c>
      <c r="C20" s="64"/>
      <c r="D20" s="66" t="s">
        <v>90</v>
      </c>
      <c r="E20" s="308"/>
      <c r="F20" s="308"/>
      <c r="G20" s="308"/>
      <c r="H20" s="308"/>
      <c r="I20" s="14"/>
    </row>
    <row r="21" spans="1:10" x14ac:dyDescent="0.2">
      <c r="A21" s="35">
        <v>2</v>
      </c>
      <c r="B21" s="64" t="s">
        <v>94</v>
      </c>
      <c r="C21" s="64"/>
      <c r="D21" s="66" t="s">
        <v>90</v>
      </c>
      <c r="E21" s="35"/>
      <c r="F21" s="20">
        <f>[2]свод!$AF$13</f>
        <v>67256.759999999995</v>
      </c>
      <c r="G21" s="35"/>
      <c r="H21" s="20">
        <f>[2]свод!$AF$13</f>
        <v>67256.759999999995</v>
      </c>
      <c r="I21" s="14"/>
    </row>
    <row r="22" spans="1:10" ht="25.5" customHeight="1" x14ac:dyDescent="0.2">
      <c r="A22" s="35">
        <v>3</v>
      </c>
      <c r="B22" s="64" t="s">
        <v>99</v>
      </c>
      <c r="C22" s="64"/>
      <c r="D22" s="66" t="s">
        <v>90</v>
      </c>
      <c r="E22" s="35"/>
      <c r="F22" s="20">
        <f>[2]свод!$AF$17</f>
        <v>29196.48</v>
      </c>
      <c r="G22" s="35"/>
      <c r="H22" s="20">
        <f>[2]свод!$AF$17</f>
        <v>29196.48</v>
      </c>
      <c r="I22" s="14"/>
    </row>
    <row r="23" spans="1:10" ht="31.9" customHeight="1" x14ac:dyDescent="0.2">
      <c r="A23" s="310">
        <v>4</v>
      </c>
      <c r="B23" s="64" t="s">
        <v>100</v>
      </c>
      <c r="C23" s="64"/>
      <c r="D23" s="64" t="s">
        <v>101</v>
      </c>
      <c r="E23" s="35"/>
      <c r="F23" s="20">
        <f>SUM(F24:F27)</f>
        <v>219180</v>
      </c>
      <c r="G23" s="20"/>
      <c r="H23" s="20">
        <f>SUM(H24:H29)</f>
        <v>396890</v>
      </c>
      <c r="I23" s="14"/>
      <c r="J23" s="12"/>
    </row>
    <row r="24" spans="1:10" ht="31.9" customHeight="1" x14ac:dyDescent="0.2">
      <c r="A24" s="311"/>
      <c r="B24" s="8" t="s">
        <v>130</v>
      </c>
      <c r="C24" s="8" t="s">
        <v>61</v>
      </c>
      <c r="D24" s="66"/>
      <c r="E24" s="35">
        <v>2</v>
      </c>
      <c r="F24" s="20">
        <v>200000</v>
      </c>
      <c r="G24" s="35">
        <v>2</v>
      </c>
      <c r="H24" s="20">
        <v>229320</v>
      </c>
      <c r="I24" s="7">
        <v>36</v>
      </c>
      <c r="J24" s="12"/>
    </row>
    <row r="25" spans="1:10" ht="31.9" customHeight="1" x14ac:dyDescent="0.2">
      <c r="A25" s="311"/>
      <c r="B25" s="8" t="s">
        <v>110</v>
      </c>
      <c r="C25" s="8" t="s">
        <v>61</v>
      </c>
      <c r="D25" s="66"/>
      <c r="E25" s="35">
        <v>2</v>
      </c>
      <c r="F25" s="20">
        <v>4600</v>
      </c>
      <c r="G25" s="35">
        <v>2</v>
      </c>
      <c r="H25" s="20">
        <v>4684</v>
      </c>
      <c r="I25" s="7">
        <v>12</v>
      </c>
      <c r="J25" s="12"/>
    </row>
    <row r="26" spans="1:10" x14ac:dyDescent="0.2">
      <c r="A26" s="311"/>
      <c r="B26" s="8" t="s">
        <v>244</v>
      </c>
      <c r="C26" s="8"/>
      <c r="D26" s="66"/>
      <c r="E26" s="35"/>
      <c r="F26" s="20"/>
      <c r="G26" s="35">
        <v>4</v>
      </c>
      <c r="H26" s="20">
        <v>2742</v>
      </c>
      <c r="I26" s="7">
        <v>12</v>
      </c>
    </row>
    <row r="27" spans="1:10" x14ac:dyDescent="0.2">
      <c r="A27" s="311"/>
      <c r="B27" s="109" t="s">
        <v>184</v>
      </c>
      <c r="C27" s="110" t="s">
        <v>176</v>
      </c>
      <c r="D27" s="161"/>
      <c r="E27" s="148">
        <v>30</v>
      </c>
      <c r="F27" s="162">
        <v>14580</v>
      </c>
      <c r="G27" s="148">
        <v>5</v>
      </c>
      <c r="H27" s="162">
        <v>2280</v>
      </c>
      <c r="I27" s="107">
        <v>12</v>
      </c>
    </row>
    <row r="28" spans="1:10" x14ac:dyDescent="0.2">
      <c r="A28" s="311"/>
      <c r="B28" s="109" t="s">
        <v>208</v>
      </c>
      <c r="C28" s="110" t="s">
        <v>61</v>
      </c>
      <c r="D28" s="161"/>
      <c r="E28" s="148"/>
      <c r="F28" s="162"/>
      <c r="G28" s="148">
        <v>1</v>
      </c>
      <c r="H28" s="162">
        <v>26706</v>
      </c>
      <c r="I28" s="107">
        <v>12</v>
      </c>
    </row>
    <row r="29" spans="1:10" ht="25.5" x14ac:dyDescent="0.2">
      <c r="A29" s="311"/>
      <c r="B29" s="6" t="s">
        <v>300</v>
      </c>
      <c r="C29" s="8"/>
      <c r="D29" s="66"/>
      <c r="E29" s="35"/>
      <c r="F29" s="20"/>
      <c r="G29" s="35"/>
      <c r="H29" s="20">
        <v>131158</v>
      </c>
      <c r="I29" s="14"/>
    </row>
    <row r="30" spans="1:10" x14ac:dyDescent="0.2">
      <c r="A30" s="290" t="s">
        <v>71</v>
      </c>
      <c r="B30" s="291"/>
      <c r="C30" s="291"/>
      <c r="D30" s="291"/>
      <c r="E30" s="291"/>
      <c r="F30" s="291"/>
      <c r="G30" s="291"/>
      <c r="H30" s="291"/>
      <c r="I30" s="45"/>
    </row>
    <row r="31" spans="1:10" x14ac:dyDescent="0.2">
      <c r="I31" s="45"/>
    </row>
    <row r="32" spans="1:10" x14ac:dyDescent="0.2">
      <c r="F32" s="87"/>
      <c r="H32" s="87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</sheetData>
  <mergeCells count="15">
    <mergeCell ref="A30:H30"/>
    <mergeCell ref="G10:H10"/>
    <mergeCell ref="E12:E20"/>
    <mergeCell ref="F12:F20"/>
    <mergeCell ref="G12:G20"/>
    <mergeCell ref="H12:H20"/>
    <mergeCell ref="D10:D11"/>
    <mergeCell ref="A12:A20"/>
    <mergeCell ref="A23:A29"/>
    <mergeCell ref="A1:H1"/>
    <mergeCell ref="A2:I9"/>
    <mergeCell ref="A10:A11"/>
    <mergeCell ref="B10:B11"/>
    <mergeCell ref="C10:C11"/>
    <mergeCell ref="E10:F10"/>
  </mergeCells>
  <phoneticPr fontId="27" type="noConversion"/>
  <hyperlinks>
    <hyperlink ref="A1:H1" location="'адресный список'!A1" display="'адресный список'!A1"/>
    <hyperlink ref="A30:H3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3" workbookViewId="0">
      <selection activeCell="H25" sqref="H25"/>
    </sheetView>
  </sheetViews>
  <sheetFormatPr defaultRowHeight="12.75" x14ac:dyDescent="0.2"/>
  <cols>
    <col min="1" max="1" width="10" style="4" customWidth="1"/>
    <col min="2" max="2" width="38.42578125" style="15" customWidth="1"/>
    <col min="3" max="3" width="12.7109375" style="3" customWidth="1"/>
    <col min="4" max="4" width="16.42578125" style="3" customWidth="1"/>
    <col min="5" max="5" width="9.140625" style="4"/>
    <col min="6" max="6" width="12.57031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36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1.75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[2]свод!$AE$12</f>
        <v>484466.28</v>
      </c>
      <c r="G12" s="271"/>
      <c r="H12" s="281">
        <f>[2]свод!$AE$12</f>
        <v>484466.28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0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32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20">
        <f>[2]свод!$AE$13</f>
        <v>65993.759999999995</v>
      </c>
      <c r="G21" s="7"/>
      <c r="H21" s="20">
        <f>[2]свод!$AE$13</f>
        <v>65993.759999999995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20">
        <f>[2]свод!$AE$14</f>
        <v>1998.6000000000001</v>
      </c>
      <c r="G22" s="7"/>
      <c r="H22" s="20">
        <f>[2]свод!$AE$14</f>
        <v>1998.6000000000001</v>
      </c>
      <c r="I22" s="14"/>
    </row>
    <row r="23" spans="1:10" ht="28.5" customHeight="1" x14ac:dyDescent="0.2">
      <c r="A23" s="7">
        <v>4</v>
      </c>
      <c r="B23" s="8" t="s">
        <v>99</v>
      </c>
      <c r="C23" s="8"/>
      <c r="D23" s="9" t="s">
        <v>90</v>
      </c>
      <c r="E23" s="7"/>
      <c r="F23" s="20">
        <f>[2]свод!$AE$17</f>
        <v>28648.92</v>
      </c>
      <c r="G23" s="7"/>
      <c r="H23" s="20">
        <f>[2]свод!$AE$17</f>
        <v>28648.92</v>
      </c>
      <c r="I23" s="14"/>
    </row>
    <row r="24" spans="1:10" ht="31.9" customHeight="1" x14ac:dyDescent="0.2">
      <c r="A24" s="285">
        <v>5</v>
      </c>
      <c r="B24" s="8" t="s">
        <v>100</v>
      </c>
      <c r="C24" s="8"/>
      <c r="D24" s="8" t="s">
        <v>101</v>
      </c>
      <c r="E24" s="7"/>
      <c r="F24" s="10">
        <f>SUM(F25:F29)</f>
        <v>216524</v>
      </c>
      <c r="G24" s="10"/>
      <c r="H24" s="10">
        <f>SUM(H25:H30)</f>
        <v>381523</v>
      </c>
      <c r="I24" s="14"/>
      <c r="J24" s="12"/>
    </row>
    <row r="25" spans="1:10" ht="31.9" customHeight="1" x14ac:dyDescent="0.2">
      <c r="A25" s="286"/>
      <c r="B25" s="8" t="s">
        <v>129</v>
      </c>
      <c r="C25" s="8" t="s">
        <v>61</v>
      </c>
      <c r="D25" s="9"/>
      <c r="E25" s="7">
        <v>2</v>
      </c>
      <c r="F25" s="10">
        <v>200000</v>
      </c>
      <c r="G25" s="7">
        <v>2</v>
      </c>
      <c r="H25" s="10">
        <v>182040</v>
      </c>
      <c r="I25" s="14">
        <v>36</v>
      </c>
      <c r="J25" s="12"/>
    </row>
    <row r="26" spans="1:10" ht="31.9" customHeight="1" x14ac:dyDescent="0.2">
      <c r="A26" s="286"/>
      <c r="B26" s="8" t="s">
        <v>208</v>
      </c>
      <c r="C26" s="8"/>
      <c r="D26" s="9"/>
      <c r="E26" s="7"/>
      <c r="F26" s="10"/>
      <c r="G26" s="7">
        <v>1</v>
      </c>
      <c r="H26" s="10">
        <v>26706</v>
      </c>
      <c r="I26" s="14">
        <v>12</v>
      </c>
      <c r="J26" s="12"/>
    </row>
    <row r="27" spans="1:10" x14ac:dyDescent="0.2">
      <c r="A27" s="286"/>
      <c r="B27" s="8" t="s">
        <v>244</v>
      </c>
      <c r="C27" s="8"/>
      <c r="D27" s="9"/>
      <c r="E27" s="7"/>
      <c r="F27" s="10"/>
      <c r="G27" s="7">
        <v>8</v>
      </c>
      <c r="H27" s="10">
        <v>8020</v>
      </c>
      <c r="I27" s="14">
        <v>12</v>
      </c>
    </row>
    <row r="28" spans="1:10" x14ac:dyDescent="0.2">
      <c r="A28" s="286"/>
      <c r="B28" s="8"/>
      <c r="C28" s="8"/>
      <c r="D28" s="9"/>
      <c r="E28" s="7"/>
      <c r="F28" s="10"/>
      <c r="G28" s="7"/>
      <c r="H28" s="10"/>
      <c r="I28" s="14">
        <v>12</v>
      </c>
    </row>
    <row r="29" spans="1:10" x14ac:dyDescent="0.2">
      <c r="A29" s="286"/>
      <c r="B29" s="109" t="s">
        <v>184</v>
      </c>
      <c r="C29" s="110" t="s">
        <v>176</v>
      </c>
      <c r="D29" s="116"/>
      <c r="E29" s="107">
        <v>34</v>
      </c>
      <c r="F29" s="112">
        <v>16524</v>
      </c>
      <c r="G29" s="107">
        <v>12</v>
      </c>
      <c r="H29" s="112">
        <v>4462</v>
      </c>
      <c r="I29" s="145">
        <v>12</v>
      </c>
    </row>
    <row r="30" spans="1:10" ht="25.5" x14ac:dyDescent="0.2">
      <c r="A30" s="286"/>
      <c r="B30" s="6" t="s">
        <v>300</v>
      </c>
      <c r="C30" s="8"/>
      <c r="D30" s="13"/>
      <c r="E30" s="7"/>
      <c r="F30" s="10"/>
      <c r="G30" s="7"/>
      <c r="H30" s="10">
        <v>160295</v>
      </c>
      <c r="I30" s="14"/>
    </row>
    <row r="31" spans="1:10" x14ac:dyDescent="0.2">
      <c r="A31" s="290" t="s">
        <v>71</v>
      </c>
      <c r="B31" s="291"/>
      <c r="C31" s="291"/>
      <c r="D31" s="291"/>
      <c r="E31" s="291"/>
      <c r="F31" s="291"/>
      <c r="G31" s="291"/>
      <c r="H31" s="291"/>
      <c r="I31" s="45"/>
    </row>
    <row r="32" spans="1:10" x14ac:dyDescent="0.2">
      <c r="I32" s="45"/>
    </row>
    <row r="33" spans="8:9" x14ac:dyDescent="0.2">
      <c r="H33" s="87"/>
      <c r="I33" s="45"/>
    </row>
    <row r="34" spans="8:9" x14ac:dyDescent="0.2">
      <c r="I34" s="45"/>
    </row>
  </sheetData>
  <mergeCells count="15">
    <mergeCell ref="A1:H1"/>
    <mergeCell ref="A2:I9"/>
    <mergeCell ref="A31:H31"/>
    <mergeCell ref="E10:F10"/>
    <mergeCell ref="G10:H10"/>
    <mergeCell ref="E12:E20"/>
    <mergeCell ref="F12:F20"/>
    <mergeCell ref="G12:G20"/>
    <mergeCell ref="H12:H20"/>
    <mergeCell ref="C10:C11"/>
    <mergeCell ref="A24:A30"/>
    <mergeCell ref="A12:A20"/>
    <mergeCell ref="D10:D11"/>
    <mergeCell ref="A10:A11"/>
    <mergeCell ref="B10:B11"/>
  </mergeCells>
  <phoneticPr fontId="27" type="noConversion"/>
  <hyperlinks>
    <hyperlink ref="A1:H1" location="'адресный список'!A1" display="'адресный список'!A1"/>
    <hyperlink ref="A31:H3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6" workbookViewId="0">
      <selection activeCell="F27" sqref="F27"/>
    </sheetView>
  </sheetViews>
  <sheetFormatPr defaultRowHeight="12.75" x14ac:dyDescent="0.2"/>
  <cols>
    <col min="1" max="1" width="13" style="4" customWidth="1"/>
    <col min="2" max="2" width="39.7109375" style="15" customWidth="1"/>
    <col min="3" max="3" width="12.7109375" style="3" customWidth="1"/>
    <col min="4" max="4" width="16.42578125" style="3" customWidth="1"/>
    <col min="5" max="5" width="9.140625" style="4"/>
    <col min="6" max="6" width="15.140625" style="4" customWidth="1"/>
    <col min="7" max="7" width="10.7109375" style="4" customWidth="1"/>
    <col min="8" max="8" width="15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35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5.75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[2]свод!$AD$12</f>
        <v>2675669.04</v>
      </c>
      <c r="G12" s="271"/>
      <c r="H12" s="281">
        <f>[2]свод!$AD$12</f>
        <v>2675669.04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8.25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[2]свод!$AD$13</f>
        <v>364479.48</v>
      </c>
      <c r="G21" s="7"/>
      <c r="H21" s="10">
        <f>[2]свод!$AD$13</f>
        <v>364479.48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[2]свод!$AD$14</f>
        <v>307967.64</v>
      </c>
      <c r="G22" s="7"/>
      <c r="H22" s="10">
        <f>[2]свод!$AD$14</f>
        <v>307967.64</v>
      </c>
      <c r="I22" s="14"/>
    </row>
    <row r="23" spans="1:10" ht="50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[2]свод!$AD$15</f>
        <v>0</v>
      </c>
      <c r="G23" s="7"/>
      <c r="H23" s="10">
        <f>[2]свод!$AD$15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[2]свод!$AD$16</f>
        <v>454377.60000000003</v>
      </c>
      <c r="G24" s="7"/>
      <c r="H24" s="10">
        <f>[2]свод!$AD$16</f>
        <v>454377.60000000003</v>
      </c>
      <c r="I24" s="14"/>
    </row>
    <row r="25" spans="1:10" ht="30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[2]свод!$AD$17</f>
        <v>158223.59999999998</v>
      </c>
      <c r="G25" s="7"/>
      <c r="H25" s="10">
        <f>[2]свод!$AD$17</f>
        <v>158223.59999999998</v>
      </c>
      <c r="I25" s="14"/>
    </row>
    <row r="26" spans="1:10" ht="31.9" customHeight="1" x14ac:dyDescent="0.2">
      <c r="A26" s="275">
        <v>7</v>
      </c>
      <c r="B26" s="8" t="s">
        <v>100</v>
      </c>
      <c r="C26" s="8"/>
      <c r="D26" s="8" t="s">
        <v>101</v>
      </c>
      <c r="E26" s="7"/>
      <c r="F26" s="10">
        <f>SUM(F27:F34)</f>
        <v>1490840</v>
      </c>
      <c r="G26" s="10"/>
      <c r="H26" s="10">
        <f>H27+H28+H29+H30+H31+H32+H33+H34+H35</f>
        <v>2788090</v>
      </c>
      <c r="I26" s="14"/>
      <c r="J26" s="12"/>
    </row>
    <row r="27" spans="1:10" ht="25.5" x14ac:dyDescent="0.2">
      <c r="A27" s="276"/>
      <c r="B27" s="8" t="s">
        <v>102</v>
      </c>
      <c r="C27" s="8" t="s">
        <v>66</v>
      </c>
      <c r="D27" s="9"/>
      <c r="E27" s="7">
        <v>80</v>
      </c>
      <c r="F27" s="10">
        <v>39520</v>
      </c>
      <c r="G27" s="7">
        <v>6</v>
      </c>
      <c r="H27" s="10">
        <v>2451</v>
      </c>
      <c r="I27" s="14">
        <v>24</v>
      </c>
    </row>
    <row r="28" spans="1:10" ht="25.5" x14ac:dyDescent="0.2">
      <c r="A28" s="276"/>
      <c r="B28" s="8" t="s">
        <v>127</v>
      </c>
      <c r="C28" s="8" t="s">
        <v>61</v>
      </c>
      <c r="D28" s="9"/>
      <c r="E28" s="7">
        <v>3</v>
      </c>
      <c r="F28" s="10">
        <v>954000</v>
      </c>
      <c r="G28" s="7">
        <v>3</v>
      </c>
      <c r="H28" s="10">
        <v>1701364</v>
      </c>
      <c r="I28" s="14">
        <v>36</v>
      </c>
    </row>
    <row r="29" spans="1:10" x14ac:dyDescent="0.2">
      <c r="A29" s="276"/>
      <c r="B29" s="8" t="s">
        <v>122</v>
      </c>
      <c r="C29" s="8" t="s">
        <v>62</v>
      </c>
      <c r="D29" s="9"/>
      <c r="E29" s="7">
        <v>26</v>
      </c>
      <c r="F29" s="10">
        <v>24700</v>
      </c>
      <c r="G29" s="7">
        <v>81</v>
      </c>
      <c r="H29" s="10">
        <v>83186</v>
      </c>
      <c r="I29" s="14">
        <v>12</v>
      </c>
    </row>
    <row r="30" spans="1:10" x14ac:dyDescent="0.2">
      <c r="A30" s="276"/>
      <c r="B30" s="8" t="s">
        <v>110</v>
      </c>
      <c r="C30" s="8" t="s">
        <v>61</v>
      </c>
      <c r="D30" s="9"/>
      <c r="E30" s="7">
        <v>3</v>
      </c>
      <c r="F30" s="10">
        <v>6900</v>
      </c>
      <c r="G30" s="7">
        <v>2</v>
      </c>
      <c r="H30" s="26">
        <v>11381</v>
      </c>
      <c r="I30" s="14">
        <v>12</v>
      </c>
    </row>
    <row r="31" spans="1:10" x14ac:dyDescent="0.2">
      <c r="A31" s="276"/>
      <c r="B31" s="8" t="s">
        <v>128</v>
      </c>
      <c r="C31" s="8" t="s">
        <v>61</v>
      </c>
      <c r="D31" s="9"/>
      <c r="E31" s="7">
        <v>24</v>
      </c>
      <c r="F31" s="10">
        <v>456000</v>
      </c>
      <c r="G31" s="7">
        <v>24</v>
      </c>
      <c r="H31" s="10">
        <v>415174</v>
      </c>
      <c r="I31" s="14">
        <v>12</v>
      </c>
    </row>
    <row r="32" spans="1:10" x14ac:dyDescent="0.2">
      <c r="A32" s="276"/>
      <c r="B32" s="8" t="s">
        <v>190</v>
      </c>
      <c r="C32" s="8"/>
      <c r="D32" s="9"/>
      <c r="E32" s="7"/>
      <c r="F32" s="10"/>
      <c r="G32" s="35">
        <v>110</v>
      </c>
      <c r="H32" s="10">
        <v>12722</v>
      </c>
      <c r="I32" s="14">
        <v>12</v>
      </c>
    </row>
    <row r="33" spans="1:9" x14ac:dyDescent="0.2">
      <c r="A33" s="276"/>
      <c r="B33" s="8" t="s">
        <v>244</v>
      </c>
      <c r="C33" s="8"/>
      <c r="D33" s="9"/>
      <c r="E33" s="7"/>
      <c r="F33" s="10"/>
      <c r="G33" s="35">
        <v>67</v>
      </c>
      <c r="H33" s="10">
        <v>75202</v>
      </c>
      <c r="I33" s="14">
        <v>12</v>
      </c>
    </row>
    <row r="34" spans="1:9" x14ac:dyDescent="0.2">
      <c r="A34" s="276"/>
      <c r="B34" s="109" t="s">
        <v>184</v>
      </c>
      <c r="C34" s="110" t="s">
        <v>176</v>
      </c>
      <c r="D34" s="116"/>
      <c r="E34" s="107">
        <v>20</v>
      </c>
      <c r="F34" s="112">
        <v>9720</v>
      </c>
      <c r="G34" s="35">
        <v>18</v>
      </c>
      <c r="H34" s="10">
        <v>12174</v>
      </c>
      <c r="I34" s="14">
        <v>12</v>
      </c>
    </row>
    <row r="35" spans="1:9" x14ac:dyDescent="0.2">
      <c r="A35" s="276"/>
      <c r="B35" s="127" t="s">
        <v>300</v>
      </c>
      <c r="C35" s="64"/>
      <c r="D35" s="13"/>
      <c r="E35" s="35"/>
      <c r="F35" s="10"/>
      <c r="G35" s="35"/>
      <c r="H35" s="10">
        <v>474436</v>
      </c>
      <c r="I35" s="14"/>
    </row>
    <row r="36" spans="1:9" x14ac:dyDescent="0.2">
      <c r="A36" s="41"/>
      <c r="B36" s="113"/>
      <c r="C36" s="114"/>
      <c r="D36" s="44"/>
      <c r="E36" s="115"/>
      <c r="F36" s="81"/>
      <c r="G36" s="115"/>
      <c r="H36" s="81"/>
      <c r="I36" s="45"/>
    </row>
    <row r="37" spans="1:9" x14ac:dyDescent="0.2">
      <c r="A37" s="41"/>
      <c r="B37" s="113"/>
      <c r="C37" s="114"/>
      <c r="D37" s="44"/>
      <c r="E37" s="115"/>
      <c r="F37" s="81"/>
      <c r="G37" s="115"/>
      <c r="H37" s="81"/>
      <c r="I37" s="45"/>
    </row>
    <row r="38" spans="1:9" x14ac:dyDescent="0.2">
      <c r="A38" s="290" t="s">
        <v>71</v>
      </c>
      <c r="B38" s="291"/>
      <c r="C38" s="291"/>
      <c r="D38" s="291"/>
      <c r="E38" s="291"/>
      <c r="F38" s="291"/>
      <c r="G38" s="291"/>
      <c r="H38" s="291"/>
      <c r="I38" s="45"/>
    </row>
    <row r="39" spans="1:9" x14ac:dyDescent="0.2">
      <c r="H39" s="87"/>
      <c r="I39" s="45"/>
    </row>
    <row r="40" spans="1:9" x14ac:dyDescent="0.2">
      <c r="F40" s="87"/>
      <c r="H40" s="87"/>
    </row>
    <row r="41" spans="1:9" x14ac:dyDescent="0.2">
      <c r="H41" s="87"/>
    </row>
    <row r="42" spans="1:9" x14ac:dyDescent="0.2">
      <c r="H42" s="87"/>
    </row>
  </sheetData>
  <mergeCells count="15">
    <mergeCell ref="A38:H38"/>
    <mergeCell ref="G10:H10"/>
    <mergeCell ref="E12:E20"/>
    <mergeCell ref="F12:F20"/>
    <mergeCell ref="G12:G20"/>
    <mergeCell ref="H12:H20"/>
    <mergeCell ref="D10:D11"/>
    <mergeCell ref="A12:A20"/>
    <mergeCell ref="A26:A35"/>
    <mergeCell ref="A1:H1"/>
    <mergeCell ref="A2:I9"/>
    <mergeCell ref="A10:A11"/>
    <mergeCell ref="B10:B11"/>
    <mergeCell ref="C10:C11"/>
    <mergeCell ref="E10:F10"/>
  </mergeCells>
  <phoneticPr fontId="0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6" workbookViewId="0">
      <selection activeCell="H27" sqref="H27"/>
    </sheetView>
  </sheetViews>
  <sheetFormatPr defaultRowHeight="12.75" x14ac:dyDescent="0.2"/>
  <cols>
    <col min="1" max="1" width="13" style="4" customWidth="1"/>
    <col min="2" max="2" width="43.5703125" style="3" bestFit="1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34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.75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[2]свод!$AC$12</f>
        <v>318450.59999999998</v>
      </c>
      <c r="G12" s="271"/>
      <c r="H12" s="281">
        <f>[2]свод!$AC$12</f>
        <v>318450.59999999998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6.75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[2]свод!$AC$13</f>
        <v>43380</v>
      </c>
      <c r="G21" s="7"/>
      <c r="H21" s="10">
        <f>[2]свод!$AC$13</f>
        <v>43380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[2]свод!$AC$14</f>
        <v>36653.279999999999</v>
      </c>
      <c r="G22" s="7"/>
      <c r="H22" s="10">
        <f>[2]свод!$AC$14</f>
        <v>36653.279999999999</v>
      </c>
      <c r="I22" s="14"/>
    </row>
    <row r="23" spans="1:10" ht="50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[2]свод!$AC$15</f>
        <v>0</v>
      </c>
      <c r="G23" s="7"/>
      <c r="H23" s="10">
        <f>[2]свод!$AC$15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[2]свод!$AC$16</f>
        <v>103253.63999999998</v>
      </c>
      <c r="G24" s="7"/>
      <c r="H24" s="10">
        <f>[2]свод!$AC$16</f>
        <v>103253.63999999998</v>
      </c>
      <c r="I24" s="14"/>
    </row>
    <row r="25" spans="1:10" ht="27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[2]свод!$AC$17</f>
        <v>18831.36</v>
      </c>
      <c r="G25" s="7"/>
      <c r="H25" s="10">
        <f>[2]свод!$AC$17</f>
        <v>18831.36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SUM(F27:F30)</f>
        <v>35348</v>
      </c>
      <c r="G26" s="10"/>
      <c r="H26" s="10">
        <f>SUM(H27:H32)</f>
        <v>325541</v>
      </c>
      <c r="I26" s="14"/>
      <c r="J26" s="12"/>
    </row>
    <row r="27" spans="1:10" x14ac:dyDescent="0.2">
      <c r="A27" s="286"/>
      <c r="B27" s="8" t="s">
        <v>122</v>
      </c>
      <c r="C27" s="8" t="s">
        <v>62</v>
      </c>
      <c r="D27" s="9"/>
      <c r="E27" s="7">
        <v>13</v>
      </c>
      <c r="F27" s="10">
        <v>9720</v>
      </c>
      <c r="G27" s="7">
        <v>16</v>
      </c>
      <c r="H27" s="10">
        <v>6596</v>
      </c>
      <c r="I27" s="14">
        <v>12</v>
      </c>
    </row>
    <row r="28" spans="1:10" x14ac:dyDescent="0.2">
      <c r="A28" s="286"/>
      <c r="B28" s="8" t="s">
        <v>192</v>
      </c>
      <c r="C28" s="8" t="s">
        <v>181</v>
      </c>
      <c r="D28" s="9"/>
      <c r="E28" s="7"/>
      <c r="F28" s="10"/>
      <c r="G28" s="7">
        <v>55</v>
      </c>
      <c r="H28" s="10">
        <v>60988</v>
      </c>
      <c r="I28" s="14">
        <v>12</v>
      </c>
    </row>
    <row r="29" spans="1:10" x14ac:dyDescent="0.2">
      <c r="A29" s="286"/>
      <c r="B29" s="8" t="s">
        <v>110</v>
      </c>
      <c r="C29" s="8" t="s">
        <v>61</v>
      </c>
      <c r="D29" s="9"/>
      <c r="E29" s="7">
        <v>1</v>
      </c>
      <c r="F29" s="10">
        <v>2300</v>
      </c>
      <c r="G29" s="7">
        <v>1</v>
      </c>
      <c r="H29" s="10">
        <v>1599</v>
      </c>
      <c r="I29" s="14">
        <v>12</v>
      </c>
    </row>
    <row r="30" spans="1:10" x14ac:dyDescent="0.2">
      <c r="A30" s="286"/>
      <c r="B30" s="109" t="s">
        <v>184</v>
      </c>
      <c r="C30" s="110" t="s">
        <v>176</v>
      </c>
      <c r="D30" s="111"/>
      <c r="E30" s="107">
        <v>48</v>
      </c>
      <c r="F30" s="112">
        <v>23328</v>
      </c>
      <c r="G30" s="107">
        <v>4</v>
      </c>
      <c r="H30" s="112">
        <v>7924</v>
      </c>
      <c r="I30" s="145">
        <v>12</v>
      </c>
    </row>
    <row r="31" spans="1:10" x14ac:dyDescent="0.2">
      <c r="A31" s="286"/>
      <c r="B31" s="109" t="s">
        <v>244</v>
      </c>
      <c r="C31" s="110"/>
      <c r="D31" s="111"/>
      <c r="E31" s="107"/>
      <c r="F31" s="112"/>
      <c r="G31" s="107">
        <v>2</v>
      </c>
      <c r="H31" s="112">
        <v>1963</v>
      </c>
      <c r="I31" s="145">
        <v>12</v>
      </c>
    </row>
    <row r="32" spans="1:10" x14ac:dyDescent="0.2">
      <c r="A32" s="286"/>
      <c r="B32" s="6" t="s">
        <v>33</v>
      </c>
      <c r="C32" s="8"/>
      <c r="D32" s="9"/>
      <c r="E32" s="7"/>
      <c r="F32" s="10"/>
      <c r="G32" s="7"/>
      <c r="H32" s="10">
        <v>246471</v>
      </c>
      <c r="I32" s="14"/>
    </row>
    <row r="33" spans="1:9" x14ac:dyDescent="0.2">
      <c r="A33" s="290" t="s">
        <v>71</v>
      </c>
      <c r="B33" s="291"/>
      <c r="C33" s="291"/>
      <c r="D33" s="291"/>
      <c r="E33" s="291"/>
      <c r="F33" s="291"/>
      <c r="G33" s="291"/>
      <c r="H33" s="291"/>
      <c r="I33" s="45"/>
    </row>
    <row r="34" spans="1:9" x14ac:dyDescent="0.2">
      <c r="I34" s="45"/>
    </row>
    <row r="35" spans="1:9" x14ac:dyDescent="0.2">
      <c r="I35" s="45"/>
    </row>
  </sheetData>
  <mergeCells count="15">
    <mergeCell ref="A33:H33"/>
    <mergeCell ref="E10:F10"/>
    <mergeCell ref="G10:H10"/>
    <mergeCell ref="E12:E20"/>
    <mergeCell ref="F12:F20"/>
    <mergeCell ref="G12:G20"/>
    <mergeCell ref="H12:H20"/>
    <mergeCell ref="C10:C11"/>
    <mergeCell ref="A26:A32"/>
    <mergeCell ref="A1:H1"/>
    <mergeCell ref="A2:I9"/>
    <mergeCell ref="A12:A20"/>
    <mergeCell ref="A10:A11"/>
    <mergeCell ref="B10:B11"/>
    <mergeCell ref="D10:D11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6" workbookViewId="0">
      <selection activeCell="F26" sqref="F26"/>
    </sheetView>
  </sheetViews>
  <sheetFormatPr defaultRowHeight="12.75" x14ac:dyDescent="0.2"/>
  <cols>
    <col min="1" max="1" width="9.28515625" style="4" customWidth="1"/>
    <col min="2" max="2" width="47.85546875" style="15" customWidth="1"/>
    <col min="3" max="3" width="12.7109375" style="3" customWidth="1"/>
    <col min="4" max="4" width="16.42578125" style="3" customWidth="1"/>
    <col min="5" max="5" width="9.140625" style="4"/>
    <col min="6" max="6" width="13.42578125" style="4" customWidth="1"/>
    <col min="7" max="7" width="9.42578125" style="4" customWidth="1"/>
    <col min="8" max="8" width="13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32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7.75" customHeight="1" x14ac:dyDescent="0.2">
      <c r="A12" s="285">
        <v>1</v>
      </c>
      <c r="B12" s="8" t="s">
        <v>80</v>
      </c>
      <c r="C12" s="8"/>
      <c r="D12" s="9"/>
      <c r="E12" s="277"/>
      <c r="F12" s="298">
        <f>[2]свод!$AB$12</f>
        <v>1522980.84</v>
      </c>
      <c r="G12" s="271"/>
      <c r="H12" s="298">
        <f>[2]свод!$AB$12</f>
        <v>1522980.84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7"/>
      <c r="F13" s="286"/>
      <c r="G13" s="271"/>
      <c r="H13" s="286"/>
      <c r="I13" s="14"/>
    </row>
    <row r="14" spans="1:9" ht="27.75" customHeight="1" x14ac:dyDescent="0.2">
      <c r="A14" s="286"/>
      <c r="B14" s="8" t="s">
        <v>83</v>
      </c>
      <c r="C14" s="8"/>
      <c r="D14" s="9" t="s">
        <v>84</v>
      </c>
      <c r="E14" s="277"/>
      <c r="F14" s="286"/>
      <c r="G14" s="271"/>
      <c r="H14" s="286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7"/>
      <c r="F15" s="286"/>
      <c r="G15" s="271"/>
      <c r="H15" s="286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7"/>
      <c r="F16" s="286"/>
      <c r="G16" s="271"/>
      <c r="H16" s="286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7"/>
      <c r="F17" s="286"/>
      <c r="G17" s="271"/>
      <c r="H17" s="286"/>
      <c r="I17" s="14"/>
    </row>
    <row r="18" spans="1:10" x14ac:dyDescent="0.2">
      <c r="A18" s="286"/>
      <c r="B18" s="8" t="s">
        <v>64</v>
      </c>
      <c r="C18" s="8"/>
      <c r="D18" s="9" t="s">
        <v>90</v>
      </c>
      <c r="E18" s="277"/>
      <c r="F18" s="286"/>
      <c r="G18" s="271"/>
      <c r="H18" s="286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7"/>
      <c r="F19" s="286"/>
      <c r="G19" s="271"/>
      <c r="H19" s="286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7"/>
      <c r="F20" s="292"/>
      <c r="G20" s="271"/>
      <c r="H20" s="292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14"/>
      <c r="F21" s="54">
        <f>[2]свод!$AB$13</f>
        <v>207461.03999999998</v>
      </c>
      <c r="G21" s="7"/>
      <c r="H21" s="54">
        <f>[2]свод!$AB$13</f>
        <v>207461.03999999998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14"/>
      <c r="F22" s="54">
        <f>[2]свод!$AB$14</f>
        <v>175296.84</v>
      </c>
      <c r="G22" s="7"/>
      <c r="H22" s="54">
        <f>[2]свод!$AB$14</f>
        <v>175296.84</v>
      </c>
      <c r="I22" s="14"/>
    </row>
    <row r="23" spans="1:10" ht="42" customHeight="1" x14ac:dyDescent="0.2">
      <c r="A23" s="7">
        <v>4</v>
      </c>
      <c r="B23" s="8" t="s">
        <v>97</v>
      </c>
      <c r="C23" s="8"/>
      <c r="D23" s="9" t="s">
        <v>90</v>
      </c>
      <c r="E23" s="14"/>
      <c r="F23" s="54">
        <f>[2]свод!$AB$15</f>
        <v>16657.800000000003</v>
      </c>
      <c r="G23" s="7"/>
      <c r="H23" s="54">
        <f>[2]свод!$AB$15</f>
        <v>16657.800000000003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14"/>
      <c r="F24" s="54">
        <f>[2]свод!$AB$16</f>
        <v>409396.55999999994</v>
      </c>
      <c r="G24" s="7"/>
      <c r="H24" s="54">
        <f>[2]свод!$AB$16</f>
        <v>409396.55999999994</v>
      </c>
      <c r="I24" s="14"/>
    </row>
    <row r="25" spans="1:10" ht="31.9" customHeight="1" x14ac:dyDescent="0.2">
      <c r="A25" s="285">
        <v>6</v>
      </c>
      <c r="B25" s="8" t="s">
        <v>100</v>
      </c>
      <c r="C25" s="8"/>
      <c r="D25" s="8" t="s">
        <v>101</v>
      </c>
      <c r="E25" s="14"/>
      <c r="F25" s="54">
        <f>SUM(F26:F32)</f>
        <v>907538</v>
      </c>
      <c r="G25" s="10"/>
      <c r="H25" s="54">
        <f>SUM(H26:H33)</f>
        <v>655391.20400000003</v>
      </c>
      <c r="I25" s="14"/>
      <c r="J25" s="12"/>
    </row>
    <row r="26" spans="1:10" x14ac:dyDescent="0.2">
      <c r="A26" s="286"/>
      <c r="B26" s="8" t="s">
        <v>102</v>
      </c>
      <c r="C26" s="8" t="s">
        <v>66</v>
      </c>
      <c r="D26" s="9"/>
      <c r="E26" s="14">
        <v>30</v>
      </c>
      <c r="F26" s="54">
        <v>14820</v>
      </c>
      <c r="G26" s="7">
        <v>130</v>
      </c>
      <c r="H26" s="10">
        <v>46351</v>
      </c>
      <c r="I26" s="14">
        <v>24</v>
      </c>
    </row>
    <row r="27" spans="1:10" ht="25.5" x14ac:dyDescent="0.2">
      <c r="A27" s="286"/>
      <c r="B27" s="8" t="s">
        <v>126</v>
      </c>
      <c r="C27" s="8" t="s">
        <v>61</v>
      </c>
      <c r="D27" s="9"/>
      <c r="E27" s="14">
        <v>2</v>
      </c>
      <c r="F27" s="54">
        <v>860000</v>
      </c>
      <c r="G27" s="7">
        <v>3</v>
      </c>
      <c r="H27" s="156">
        <v>2022.204</v>
      </c>
      <c r="I27" s="14">
        <v>36</v>
      </c>
    </row>
    <row r="28" spans="1:10" x14ac:dyDescent="0.2">
      <c r="A28" s="286"/>
      <c r="B28" s="8" t="s">
        <v>122</v>
      </c>
      <c r="C28" s="8" t="s">
        <v>62</v>
      </c>
      <c r="D28" s="9"/>
      <c r="E28" s="14">
        <v>15</v>
      </c>
      <c r="F28" s="54">
        <v>14250</v>
      </c>
      <c r="G28" s="7">
        <v>34</v>
      </c>
      <c r="H28" s="10">
        <v>18499</v>
      </c>
      <c r="I28" s="14">
        <v>12</v>
      </c>
    </row>
    <row r="29" spans="1:10" x14ac:dyDescent="0.2">
      <c r="A29" s="286"/>
      <c r="B29" s="8" t="s">
        <v>20</v>
      </c>
      <c r="C29" s="8" t="s">
        <v>61</v>
      </c>
      <c r="D29" s="9"/>
      <c r="E29" s="14"/>
      <c r="F29" s="54"/>
      <c r="G29" s="7">
        <v>4</v>
      </c>
      <c r="H29" s="10">
        <v>526436</v>
      </c>
      <c r="I29" s="14">
        <v>12</v>
      </c>
    </row>
    <row r="30" spans="1:10" x14ac:dyDescent="0.2">
      <c r="A30" s="286"/>
      <c r="B30" s="8" t="s">
        <v>215</v>
      </c>
      <c r="C30" s="8" t="s">
        <v>61</v>
      </c>
      <c r="D30" s="9"/>
      <c r="E30" s="14"/>
      <c r="F30" s="54"/>
      <c r="G30" s="7">
        <v>3</v>
      </c>
      <c r="H30" s="10">
        <v>23308</v>
      </c>
      <c r="I30" s="14">
        <v>12</v>
      </c>
    </row>
    <row r="31" spans="1:10" x14ac:dyDescent="0.2">
      <c r="A31" s="286"/>
      <c r="B31" s="8" t="s">
        <v>244</v>
      </c>
      <c r="C31" s="8" t="s">
        <v>61</v>
      </c>
      <c r="D31" s="9"/>
      <c r="E31" s="14"/>
      <c r="F31" s="54"/>
      <c r="G31" s="7">
        <v>17</v>
      </c>
      <c r="H31" s="10">
        <v>11267</v>
      </c>
      <c r="I31" s="14">
        <v>12</v>
      </c>
    </row>
    <row r="32" spans="1:10" x14ac:dyDescent="0.2">
      <c r="A32" s="286"/>
      <c r="B32" s="109" t="s">
        <v>184</v>
      </c>
      <c r="C32" s="110" t="s">
        <v>61</v>
      </c>
      <c r="D32" s="111"/>
      <c r="E32" s="145">
        <v>38</v>
      </c>
      <c r="F32" s="160">
        <v>18468</v>
      </c>
      <c r="G32" s="107">
        <v>21</v>
      </c>
      <c r="H32" s="112">
        <v>10527</v>
      </c>
      <c r="I32" s="145">
        <v>12</v>
      </c>
    </row>
    <row r="33" spans="1:9" x14ac:dyDescent="0.2">
      <c r="A33" s="286"/>
      <c r="B33" s="6" t="s">
        <v>300</v>
      </c>
      <c r="C33" s="8"/>
      <c r="D33" s="9"/>
      <c r="E33" s="14"/>
      <c r="F33" s="54"/>
      <c r="G33" s="7"/>
      <c r="H33" s="10">
        <v>16981</v>
      </c>
      <c r="I33" s="14"/>
    </row>
    <row r="34" spans="1:9" x14ac:dyDescent="0.2">
      <c r="A34" s="290" t="s">
        <v>71</v>
      </c>
      <c r="B34" s="291"/>
      <c r="C34" s="291"/>
      <c r="D34" s="291"/>
      <c r="E34" s="291"/>
      <c r="F34" s="291"/>
      <c r="G34" s="291"/>
      <c r="H34" s="291"/>
    </row>
  </sheetData>
  <mergeCells count="15">
    <mergeCell ref="A34:H34"/>
    <mergeCell ref="A25:A33"/>
    <mergeCell ref="C10:C11"/>
    <mergeCell ref="D10:D11"/>
    <mergeCell ref="A12:A20"/>
    <mergeCell ref="E10:F10"/>
    <mergeCell ref="A10:A11"/>
    <mergeCell ref="B10:B11"/>
    <mergeCell ref="G10:H10"/>
    <mergeCell ref="A1:H1"/>
    <mergeCell ref="A2:I9"/>
    <mergeCell ref="F12:F20"/>
    <mergeCell ref="G12:G20"/>
    <mergeCell ref="H12:H20"/>
    <mergeCell ref="E12:E20"/>
  </mergeCells>
  <phoneticPr fontId="0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2" workbookViewId="0">
      <selection activeCell="H26" sqref="H26"/>
    </sheetView>
  </sheetViews>
  <sheetFormatPr defaultRowHeight="12.75" x14ac:dyDescent="0.2"/>
  <cols>
    <col min="1" max="1" width="8.85546875" style="4" customWidth="1"/>
    <col min="2" max="2" width="42" style="15" customWidth="1"/>
    <col min="3" max="3" width="12.7109375" style="3" customWidth="1"/>
    <col min="4" max="4" width="16.42578125" style="3" customWidth="1"/>
    <col min="5" max="5" width="9.140625" style="4"/>
    <col min="6" max="6" width="13.710937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31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.7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[2]свод!$AA$12</f>
        <v>2698874.64</v>
      </c>
      <c r="G12" s="271"/>
      <c r="H12" s="281">
        <f>[2]свод!$AA$12</f>
        <v>2698874.64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6.2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7">
        <v>2</v>
      </c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3</v>
      </c>
      <c r="B21" s="8" t="s">
        <v>94</v>
      </c>
      <c r="C21" s="8"/>
      <c r="D21" s="9" t="s">
        <v>90</v>
      </c>
      <c r="E21" s="7"/>
      <c r="F21" s="10">
        <f>[2]свод!$AA$13</f>
        <v>367636.19999999995</v>
      </c>
      <c r="G21" s="7"/>
      <c r="H21" s="10">
        <f>[2]свод!$AA$13</f>
        <v>367636.19999999995</v>
      </c>
      <c r="I21" s="14"/>
    </row>
    <row r="22" spans="1:10" ht="13.9" customHeight="1" x14ac:dyDescent="0.2">
      <c r="A22" s="7">
        <v>4</v>
      </c>
      <c r="B22" s="8" t="s">
        <v>95</v>
      </c>
      <c r="C22" s="8"/>
      <c r="D22" s="9" t="s">
        <v>96</v>
      </c>
      <c r="E22" s="7"/>
      <c r="F22" s="10">
        <f>[2]свод!$AA$14</f>
        <v>310642.44</v>
      </c>
      <c r="G22" s="7"/>
      <c r="H22" s="10">
        <f>[2]свод!$AA$14</f>
        <v>310642.44</v>
      </c>
      <c r="I22" s="14"/>
    </row>
    <row r="23" spans="1:10" ht="25.5" x14ac:dyDescent="0.2">
      <c r="A23" s="7">
        <v>5</v>
      </c>
      <c r="B23" s="8" t="s">
        <v>98</v>
      </c>
      <c r="C23" s="8"/>
      <c r="D23" s="9" t="s">
        <v>90</v>
      </c>
      <c r="E23" s="7"/>
      <c r="F23" s="10">
        <f>[2]свод!$AA$15</f>
        <v>0</v>
      </c>
      <c r="G23" s="7"/>
      <c r="H23" s="10">
        <f>[2]свод!$AA$15</f>
        <v>0</v>
      </c>
      <c r="I23" s="14"/>
    </row>
    <row r="24" spans="1:10" ht="27.75" customHeight="1" x14ac:dyDescent="0.2">
      <c r="A24" s="7">
        <v>6</v>
      </c>
      <c r="B24" s="8" t="s">
        <v>99</v>
      </c>
      <c r="C24" s="8"/>
      <c r="D24" s="9" t="s">
        <v>90</v>
      </c>
      <c r="E24" s="7"/>
      <c r="F24" s="10">
        <f>[2]свод!$AA$16</f>
        <v>453136.92000000004</v>
      </c>
      <c r="G24" s="7"/>
      <c r="H24" s="10">
        <f>[2]свод!$AA$16</f>
        <v>453136.92000000004</v>
      </c>
      <c r="I24" s="14"/>
    </row>
    <row r="25" spans="1:10" ht="31.9" customHeight="1" x14ac:dyDescent="0.2">
      <c r="A25" s="285">
        <v>7</v>
      </c>
      <c r="B25" s="8" t="s">
        <v>100</v>
      </c>
      <c r="C25" s="8"/>
      <c r="D25" s="8" t="s">
        <v>101</v>
      </c>
      <c r="E25" s="7"/>
      <c r="F25" s="10">
        <f>SUM(F26:F32)</f>
        <v>1730100</v>
      </c>
      <c r="G25" s="10"/>
      <c r="H25" s="10">
        <f>SUM(H26:H35)</f>
        <v>2184941</v>
      </c>
      <c r="I25" s="14"/>
      <c r="J25" s="12"/>
    </row>
    <row r="26" spans="1:10" x14ac:dyDescent="0.2">
      <c r="A26" s="286"/>
      <c r="B26" s="8" t="s">
        <v>102</v>
      </c>
      <c r="C26" s="8" t="s">
        <v>66</v>
      </c>
      <c r="D26" s="9"/>
      <c r="E26" s="7">
        <v>150</v>
      </c>
      <c r="F26" s="10">
        <v>74100</v>
      </c>
      <c r="G26" s="7">
        <v>260</v>
      </c>
      <c r="H26" s="10">
        <v>87706</v>
      </c>
      <c r="I26" s="14">
        <v>24</v>
      </c>
    </row>
    <row r="27" spans="1:10" ht="25.5" x14ac:dyDescent="0.2">
      <c r="A27" s="286"/>
      <c r="B27" s="8" t="s">
        <v>123</v>
      </c>
      <c r="C27" s="8" t="s">
        <v>61</v>
      </c>
      <c r="D27" s="9"/>
      <c r="E27" s="7">
        <v>3</v>
      </c>
      <c r="F27" s="10">
        <v>1200000</v>
      </c>
      <c r="G27" s="7">
        <v>3</v>
      </c>
      <c r="H27" s="10">
        <v>991182</v>
      </c>
      <c r="I27" s="14">
        <v>36</v>
      </c>
    </row>
    <row r="28" spans="1:10" ht="25.5" x14ac:dyDescent="0.2">
      <c r="A28" s="286"/>
      <c r="B28" s="8" t="s">
        <v>215</v>
      </c>
      <c r="C28" s="8"/>
      <c r="D28" s="9"/>
      <c r="E28" s="7"/>
      <c r="F28" s="10"/>
      <c r="G28" s="7">
        <v>1</v>
      </c>
      <c r="H28" s="10">
        <v>4129</v>
      </c>
      <c r="I28" s="14">
        <v>12</v>
      </c>
    </row>
    <row r="29" spans="1:10" x14ac:dyDescent="0.2">
      <c r="A29" s="286"/>
      <c r="B29" s="108" t="s">
        <v>124</v>
      </c>
      <c r="C29" s="8" t="s">
        <v>61</v>
      </c>
      <c r="D29" s="9"/>
      <c r="E29" s="7">
        <v>24</v>
      </c>
      <c r="F29" s="10">
        <v>456000</v>
      </c>
      <c r="G29" s="7">
        <v>39</v>
      </c>
      <c r="H29" s="10">
        <v>515622</v>
      </c>
      <c r="I29" s="14">
        <v>12</v>
      </c>
    </row>
    <row r="30" spans="1:10" x14ac:dyDescent="0.2">
      <c r="A30" s="286"/>
      <c r="B30" s="8" t="s">
        <v>202</v>
      </c>
      <c r="C30" s="8" t="s">
        <v>30</v>
      </c>
      <c r="D30" s="9"/>
      <c r="E30" s="7"/>
      <c r="F30" s="10"/>
      <c r="G30" s="7">
        <v>24</v>
      </c>
      <c r="H30" s="10">
        <v>899</v>
      </c>
      <c r="I30" s="14">
        <v>12</v>
      </c>
    </row>
    <row r="31" spans="1:10" x14ac:dyDescent="0.2">
      <c r="A31" s="286"/>
      <c r="B31" s="8" t="s">
        <v>244</v>
      </c>
      <c r="C31" s="8"/>
      <c r="D31" s="9"/>
      <c r="E31" s="7"/>
      <c r="F31" s="10"/>
      <c r="G31" s="7">
        <v>21</v>
      </c>
      <c r="H31" s="10">
        <v>18351</v>
      </c>
      <c r="I31" s="14">
        <v>12</v>
      </c>
    </row>
    <row r="32" spans="1:10" x14ac:dyDescent="0.2">
      <c r="A32" s="286"/>
      <c r="B32" s="109" t="s">
        <v>184</v>
      </c>
      <c r="C32" s="110" t="s">
        <v>176</v>
      </c>
      <c r="D32" s="111"/>
      <c r="E32" s="107"/>
      <c r="F32" s="112"/>
      <c r="G32" s="7">
        <v>11</v>
      </c>
      <c r="H32" s="10">
        <v>5016</v>
      </c>
      <c r="I32" s="14">
        <v>12</v>
      </c>
    </row>
    <row r="33" spans="1:9" ht="25.5" x14ac:dyDescent="0.2">
      <c r="A33" s="286"/>
      <c r="B33" s="109" t="s">
        <v>125</v>
      </c>
      <c r="C33" s="110" t="s">
        <v>61</v>
      </c>
      <c r="D33" s="111"/>
      <c r="E33" s="107">
        <v>4</v>
      </c>
      <c r="F33" s="112"/>
      <c r="G33" s="107">
        <v>4</v>
      </c>
      <c r="H33" s="112">
        <v>27965</v>
      </c>
      <c r="I33" s="145">
        <v>12</v>
      </c>
    </row>
    <row r="34" spans="1:9" x14ac:dyDescent="0.2">
      <c r="A34" s="286"/>
      <c r="B34" s="109" t="s">
        <v>250</v>
      </c>
      <c r="C34" s="110" t="s">
        <v>61</v>
      </c>
      <c r="D34" s="111"/>
      <c r="E34" s="107"/>
      <c r="F34" s="112"/>
      <c r="G34" s="107">
        <v>2</v>
      </c>
      <c r="H34" s="112">
        <v>8387</v>
      </c>
      <c r="I34" s="145">
        <v>12</v>
      </c>
    </row>
    <row r="35" spans="1:9" x14ac:dyDescent="0.2">
      <c r="A35" s="286"/>
      <c r="B35" s="6" t="s">
        <v>300</v>
      </c>
      <c r="C35" s="8"/>
      <c r="D35" s="9"/>
      <c r="E35" s="7"/>
      <c r="F35" s="10"/>
      <c r="G35" s="7"/>
      <c r="H35" s="10">
        <v>525684</v>
      </c>
      <c r="I35" s="14"/>
    </row>
    <row r="36" spans="1:9" x14ac:dyDescent="0.2">
      <c r="A36" s="290" t="s">
        <v>71</v>
      </c>
      <c r="B36" s="291"/>
      <c r="C36" s="291"/>
      <c r="D36" s="291"/>
      <c r="E36" s="291"/>
      <c r="F36" s="291"/>
      <c r="G36" s="291"/>
      <c r="H36" s="291"/>
      <c r="I36" s="45"/>
    </row>
    <row r="37" spans="1:9" x14ac:dyDescent="0.2">
      <c r="I37" s="45"/>
    </row>
    <row r="38" spans="1:9" x14ac:dyDescent="0.2">
      <c r="H38" s="87"/>
    </row>
  </sheetData>
  <mergeCells count="15">
    <mergeCell ref="A1:H1"/>
    <mergeCell ref="A2:I9"/>
    <mergeCell ref="C10:C11"/>
    <mergeCell ref="D10:D11"/>
    <mergeCell ref="E10:F10"/>
    <mergeCell ref="E12:E20"/>
    <mergeCell ref="A36:H36"/>
    <mergeCell ref="A25:A35"/>
    <mergeCell ref="G10:H10"/>
    <mergeCell ref="H12:H20"/>
    <mergeCell ref="F12:F20"/>
    <mergeCell ref="G12:G20"/>
    <mergeCell ref="A10:A11"/>
    <mergeCell ref="B10:B11"/>
    <mergeCell ref="A12:A19"/>
  </mergeCells>
  <phoneticPr fontId="27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6.85546875" style="4" customWidth="1"/>
    <col min="2" max="2" width="49.28515625" style="3" customWidth="1"/>
    <col min="3" max="3" width="12.140625" style="3" customWidth="1"/>
    <col min="4" max="4" width="15.5703125" style="3" customWidth="1"/>
    <col min="5" max="5" width="8.7109375" style="4" customWidth="1"/>
    <col min="6" max="6" width="16.28515625" style="4" customWidth="1"/>
    <col min="7" max="7" width="9.28515625" style="4" customWidth="1"/>
    <col min="8" max="8" width="16.85546875" style="4" customWidth="1"/>
    <col min="9" max="9" width="18.28515625" style="3" customWidth="1"/>
    <col min="10" max="16384" width="32.7109375" style="3"/>
  </cols>
  <sheetData>
    <row r="1" spans="1:9" x14ac:dyDescent="0.2">
      <c r="A1" s="269" t="s">
        <v>71</v>
      </c>
      <c r="B1" s="270"/>
      <c r="C1" s="270"/>
      <c r="D1" s="270"/>
      <c r="E1" s="270"/>
      <c r="F1" s="270"/>
      <c r="G1" s="270"/>
      <c r="H1" s="270"/>
    </row>
    <row r="2" spans="1:9" ht="12.75" customHeight="1" x14ac:dyDescent="0.2">
      <c r="A2" s="278" t="s">
        <v>541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277" t="s">
        <v>177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277"/>
    </row>
    <row r="12" spans="1:9" ht="38.25" x14ac:dyDescent="0.2">
      <c r="A12" s="271">
        <v>1</v>
      </c>
      <c r="B12" s="8" t="s">
        <v>80</v>
      </c>
      <c r="C12" s="8"/>
      <c r="D12" s="9"/>
      <c r="E12" s="7"/>
      <c r="F12" s="281">
        <v>80620</v>
      </c>
      <c r="G12" s="7"/>
      <c r="H12" s="281">
        <v>80620</v>
      </c>
      <c r="I12" s="13"/>
    </row>
    <row r="13" spans="1:9" x14ac:dyDescent="0.2">
      <c r="A13" s="271"/>
      <c r="B13" s="8" t="s">
        <v>81</v>
      </c>
      <c r="C13" s="8"/>
      <c r="D13" s="9" t="s">
        <v>82</v>
      </c>
      <c r="E13" s="7"/>
      <c r="F13" s="281"/>
      <c r="G13" s="7"/>
      <c r="H13" s="281"/>
      <c r="I13" s="13"/>
    </row>
    <row r="14" spans="1:9" ht="25.5" x14ac:dyDescent="0.2">
      <c r="A14" s="271"/>
      <c r="B14" s="8" t="s">
        <v>83</v>
      </c>
      <c r="C14" s="8"/>
      <c r="D14" s="9" t="s">
        <v>84</v>
      </c>
      <c r="E14" s="7"/>
      <c r="F14" s="281"/>
      <c r="G14" s="7"/>
      <c r="H14" s="281"/>
      <c r="I14" s="13"/>
    </row>
    <row r="15" spans="1:9" x14ac:dyDescent="0.2">
      <c r="A15" s="271"/>
      <c r="B15" s="8" t="s">
        <v>85</v>
      </c>
      <c r="C15" s="8"/>
      <c r="D15" s="9" t="s">
        <v>86</v>
      </c>
      <c r="E15" s="7"/>
      <c r="F15" s="281"/>
      <c r="G15" s="7"/>
      <c r="H15" s="281"/>
      <c r="I15" s="13"/>
    </row>
    <row r="16" spans="1:9" x14ac:dyDescent="0.2">
      <c r="A16" s="271"/>
      <c r="B16" s="8" t="s">
        <v>87</v>
      </c>
      <c r="C16" s="8"/>
      <c r="D16" s="9" t="s">
        <v>88</v>
      </c>
      <c r="E16" s="7"/>
      <c r="F16" s="281"/>
      <c r="G16" s="7"/>
      <c r="H16" s="281"/>
      <c r="I16" s="13"/>
    </row>
    <row r="17" spans="1:9" x14ac:dyDescent="0.2">
      <c r="A17" s="271"/>
      <c r="B17" s="8" t="s">
        <v>89</v>
      </c>
      <c r="C17" s="8"/>
      <c r="D17" s="9" t="s">
        <v>90</v>
      </c>
      <c r="E17" s="7"/>
      <c r="F17" s="281"/>
      <c r="G17" s="7"/>
      <c r="H17" s="281"/>
      <c r="I17" s="13"/>
    </row>
    <row r="18" spans="1:9" x14ac:dyDescent="0.2">
      <c r="A18" s="271"/>
      <c r="B18" s="8" t="s">
        <v>91</v>
      </c>
      <c r="C18" s="8"/>
      <c r="D18" s="9" t="s">
        <v>90</v>
      </c>
      <c r="E18" s="7"/>
      <c r="F18" s="281"/>
      <c r="G18" s="7"/>
      <c r="H18" s="281"/>
      <c r="I18" s="13"/>
    </row>
    <row r="19" spans="1:9" ht="25.5" x14ac:dyDescent="0.2">
      <c r="A19" s="271"/>
      <c r="B19" s="8" t="s">
        <v>92</v>
      </c>
      <c r="C19" s="8"/>
      <c r="D19" s="9" t="s">
        <v>82</v>
      </c>
      <c r="E19" s="7"/>
      <c r="F19" s="281"/>
      <c r="G19" s="7"/>
      <c r="H19" s="281"/>
      <c r="I19" s="13"/>
    </row>
    <row r="20" spans="1:9" x14ac:dyDescent="0.2">
      <c r="A20" s="271"/>
      <c r="B20" s="8" t="s">
        <v>93</v>
      </c>
      <c r="C20" s="8"/>
      <c r="D20" s="9" t="s">
        <v>90</v>
      </c>
      <c r="E20" s="7"/>
      <c r="F20" s="281"/>
      <c r="G20" s="7"/>
      <c r="H20" s="281"/>
      <c r="I20" s="13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52">
        <v>87900</v>
      </c>
      <c r="G21" s="7"/>
      <c r="H21" s="52">
        <v>87900</v>
      </c>
      <c r="I21" s="13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91">
        <v>74240</v>
      </c>
      <c r="G22" s="7"/>
      <c r="H22" s="91">
        <v>74240</v>
      </c>
      <c r="I22" s="13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52">
        <v>27920</v>
      </c>
      <c r="G23" s="7"/>
      <c r="H23" s="52">
        <v>27920</v>
      </c>
      <c r="I23" s="13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52">
        <v>121660</v>
      </c>
      <c r="G24" s="7"/>
      <c r="H24" s="52">
        <v>121660</v>
      </c>
      <c r="I24" s="13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-G40</f>
        <v>0</v>
      </c>
      <c r="G25" s="7"/>
      <c r="H25" s="10">
        <f>-I40</f>
        <v>0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SUM(F27:F35)</f>
        <v>1376900</v>
      </c>
      <c r="G26" s="7"/>
      <c r="H26" s="10">
        <f>H27+H28+H29+H30+H31+H32+H33+H34+H35</f>
        <v>195970</v>
      </c>
      <c r="I26" s="14"/>
    </row>
    <row r="27" spans="1:9" x14ac:dyDescent="0.2">
      <c r="A27" s="271"/>
      <c r="B27" s="17" t="s">
        <v>115</v>
      </c>
      <c r="C27" s="13" t="s">
        <v>176</v>
      </c>
      <c r="D27" s="13"/>
      <c r="E27" s="7">
        <v>1</v>
      </c>
      <c r="F27" s="56">
        <v>8000</v>
      </c>
      <c r="G27" s="7">
        <v>4</v>
      </c>
      <c r="H27" s="56">
        <v>7640</v>
      </c>
      <c r="I27" s="14"/>
    </row>
    <row r="28" spans="1:9" x14ac:dyDescent="0.2">
      <c r="A28" s="271"/>
      <c r="B28" s="17" t="s">
        <v>374</v>
      </c>
      <c r="C28" s="13" t="s">
        <v>176</v>
      </c>
      <c r="D28" s="13"/>
      <c r="E28" s="7">
        <v>1</v>
      </c>
      <c r="F28" s="56">
        <v>1200000</v>
      </c>
      <c r="G28" s="7">
        <v>1</v>
      </c>
      <c r="H28" s="56">
        <v>154570</v>
      </c>
      <c r="I28" s="14"/>
    </row>
    <row r="29" spans="1:9" x14ac:dyDescent="0.2">
      <c r="A29" s="271"/>
      <c r="B29" s="18" t="s">
        <v>182</v>
      </c>
      <c r="C29" s="13" t="s">
        <v>232</v>
      </c>
      <c r="D29" s="13"/>
      <c r="E29" s="7">
        <v>0.05</v>
      </c>
      <c r="F29" s="56">
        <v>21500</v>
      </c>
      <c r="G29" s="7">
        <v>4.0000000000000001E-3</v>
      </c>
      <c r="H29" s="56">
        <v>3120</v>
      </c>
      <c r="I29" s="14"/>
    </row>
    <row r="30" spans="1:9" x14ac:dyDescent="0.2">
      <c r="A30" s="271"/>
      <c r="B30" s="18" t="s">
        <v>227</v>
      </c>
      <c r="C30" s="13" t="s">
        <v>232</v>
      </c>
      <c r="D30" s="13"/>
      <c r="E30" s="7">
        <v>5.0000000000000001E-3</v>
      </c>
      <c r="F30" s="56">
        <v>6500</v>
      </c>
      <c r="G30" s="7">
        <v>2E-3</v>
      </c>
      <c r="H30" s="56">
        <v>2120</v>
      </c>
      <c r="I30" s="14"/>
    </row>
    <row r="31" spans="1:9" x14ac:dyDescent="0.2">
      <c r="A31" s="271"/>
      <c r="B31" s="40" t="s">
        <v>189</v>
      </c>
      <c r="C31" s="13" t="s">
        <v>176</v>
      </c>
      <c r="D31" s="13"/>
      <c r="E31" s="7">
        <v>9</v>
      </c>
      <c r="F31" s="56">
        <v>9900</v>
      </c>
      <c r="G31" s="7">
        <v>2</v>
      </c>
      <c r="H31" s="56">
        <v>1120</v>
      </c>
      <c r="I31" s="14"/>
    </row>
    <row r="32" spans="1:9" x14ac:dyDescent="0.2">
      <c r="A32" s="271"/>
      <c r="B32" s="40" t="s">
        <v>108</v>
      </c>
      <c r="C32" s="13" t="s">
        <v>176</v>
      </c>
      <c r="D32" s="13"/>
      <c r="E32" s="7">
        <v>2</v>
      </c>
      <c r="F32" s="56">
        <v>4000</v>
      </c>
      <c r="G32" s="7">
        <v>2</v>
      </c>
      <c r="H32" s="56">
        <v>5980</v>
      </c>
      <c r="I32" s="14"/>
    </row>
    <row r="33" spans="1:9" x14ac:dyDescent="0.2">
      <c r="A33" s="271"/>
      <c r="B33" s="40" t="s">
        <v>201</v>
      </c>
      <c r="C33" s="13" t="s">
        <v>176</v>
      </c>
      <c r="D33" s="13"/>
      <c r="E33" s="7">
        <v>80</v>
      </c>
      <c r="F33" s="56">
        <v>77000</v>
      </c>
      <c r="G33" s="7">
        <v>3</v>
      </c>
      <c r="H33" s="56">
        <v>3600</v>
      </c>
      <c r="I33" s="14"/>
    </row>
    <row r="34" spans="1:9" x14ac:dyDescent="0.2">
      <c r="A34" s="271"/>
      <c r="B34" s="139" t="s">
        <v>205</v>
      </c>
      <c r="C34" s="13" t="s">
        <v>188</v>
      </c>
      <c r="D34" s="13"/>
      <c r="E34" s="7">
        <v>0.1</v>
      </c>
      <c r="F34" s="56">
        <v>50000</v>
      </c>
      <c r="G34" s="7">
        <v>0.02</v>
      </c>
      <c r="H34" s="56">
        <v>4020</v>
      </c>
      <c r="I34" s="14"/>
    </row>
    <row r="35" spans="1:9" x14ac:dyDescent="0.2">
      <c r="A35" s="271"/>
      <c r="B35" s="139" t="s">
        <v>241</v>
      </c>
      <c r="C35" s="13" t="s">
        <v>242</v>
      </c>
      <c r="D35" s="13"/>
      <c r="E35" s="7">
        <v>0</v>
      </c>
      <c r="F35" s="56">
        <v>0</v>
      </c>
      <c r="G35" s="7"/>
      <c r="H35" s="56">
        <v>13800</v>
      </c>
      <c r="I35" s="14"/>
    </row>
    <row r="36" spans="1:9" x14ac:dyDescent="0.2">
      <c r="A36" s="269" t="s">
        <v>71</v>
      </c>
      <c r="B36" s="270"/>
      <c r="C36" s="270"/>
      <c r="D36" s="270"/>
      <c r="E36" s="270"/>
      <c r="F36" s="270"/>
      <c r="G36" s="270"/>
      <c r="H36" s="270"/>
    </row>
    <row r="37" spans="1:9" x14ac:dyDescent="0.2">
      <c r="F37" s="88"/>
    </row>
  </sheetData>
  <mergeCells count="14">
    <mergeCell ref="I10:I11"/>
    <mergeCell ref="H12:H20"/>
    <mergeCell ref="A2:I9"/>
    <mergeCell ref="A1:H1"/>
    <mergeCell ref="A36:H36"/>
    <mergeCell ref="A12:A20"/>
    <mergeCell ref="E10:F10"/>
    <mergeCell ref="G10:H10"/>
    <mergeCell ref="A10:A11"/>
    <mergeCell ref="B10:B11"/>
    <mergeCell ref="C10:C11"/>
    <mergeCell ref="D10:D11"/>
    <mergeCell ref="A26:A35"/>
    <mergeCell ref="F12:F20"/>
  </mergeCells>
  <phoneticPr fontId="0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" right="0.7" top="0.75" bottom="0.75" header="0.3" footer="0.3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7" sqref="H27"/>
    </sheetView>
  </sheetViews>
  <sheetFormatPr defaultRowHeight="12.75" x14ac:dyDescent="0.2"/>
  <cols>
    <col min="1" max="1" width="9.5703125" style="4" customWidth="1"/>
    <col min="2" max="2" width="48.85546875" style="3" customWidth="1"/>
    <col min="3" max="3" width="12.7109375" style="3" customWidth="1"/>
    <col min="4" max="4" width="16.42578125" style="3" customWidth="1"/>
    <col min="5" max="5" width="9.140625" style="4"/>
    <col min="6" max="6" width="13.710937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29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.7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[2]свод!$Z$12</f>
        <v>638054.04</v>
      </c>
      <c r="G12" s="271"/>
      <c r="H12" s="281">
        <f>[2]свод!$Z$12</f>
        <v>638054.04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3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[2]свод!$Z$13</f>
        <v>86916.36</v>
      </c>
      <c r="G21" s="7"/>
      <c r="H21" s="10">
        <f>[2]свод!$Z$13</f>
        <v>86916.36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[2]свод!$Z$14</f>
        <v>73441.08</v>
      </c>
      <c r="G22" s="7"/>
      <c r="H22" s="10">
        <f>[2]свод!$Z$14</f>
        <v>73441.08</v>
      </c>
      <c r="I22" s="14"/>
    </row>
    <row r="23" spans="1:10" ht="45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[2]свод!$Z$15</f>
        <v>27624.48</v>
      </c>
      <c r="G23" s="7"/>
      <c r="H23" s="10">
        <f>[2]свод!$Z$15</f>
        <v>27624.48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[2]свод!$Z$16</f>
        <v>114378.72</v>
      </c>
      <c r="G24" s="7"/>
      <c r="H24" s="10">
        <f>[2]свод!$Z$16</f>
        <v>114378.72</v>
      </c>
      <c r="I24" s="14"/>
    </row>
    <row r="25" spans="1:10" ht="35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[2]свод!$Z$17</f>
        <v>37731.72</v>
      </c>
      <c r="G25" s="7"/>
      <c r="H25" s="10">
        <f>[2]свод!$Z$17</f>
        <v>37731.72</v>
      </c>
      <c r="I25" s="14"/>
    </row>
    <row r="26" spans="1:10" ht="26.25" customHeight="1" x14ac:dyDescent="0.2">
      <c r="A26" s="285">
        <v>7</v>
      </c>
      <c r="B26" s="157" t="s">
        <v>100</v>
      </c>
      <c r="C26" s="8"/>
      <c r="D26" s="8" t="s">
        <v>101</v>
      </c>
      <c r="E26" s="7"/>
      <c r="F26" s="63">
        <f>SUM(F27:F29)</f>
        <v>11650</v>
      </c>
      <c r="G26" s="10"/>
      <c r="H26" s="63">
        <f>H27+H28+H29+H30+H31</f>
        <v>48606</v>
      </c>
      <c r="I26" s="14"/>
      <c r="J26" s="12"/>
    </row>
    <row r="27" spans="1:10" ht="26.25" customHeight="1" x14ac:dyDescent="0.2">
      <c r="A27" s="286"/>
      <c r="B27" s="157" t="s">
        <v>28</v>
      </c>
      <c r="C27" s="8" t="s">
        <v>61</v>
      </c>
      <c r="D27" s="9"/>
      <c r="E27" s="7"/>
      <c r="F27" s="10"/>
      <c r="G27" s="7">
        <v>2</v>
      </c>
      <c r="H27" s="10">
        <v>873</v>
      </c>
      <c r="I27" s="14">
        <v>12</v>
      </c>
      <c r="J27" s="12"/>
    </row>
    <row r="28" spans="1:10" ht="26.25" customHeight="1" x14ac:dyDescent="0.2">
      <c r="A28" s="286"/>
      <c r="B28" s="157" t="s">
        <v>110</v>
      </c>
      <c r="C28" s="8" t="s">
        <v>61</v>
      </c>
      <c r="D28" s="9"/>
      <c r="E28" s="7">
        <v>3</v>
      </c>
      <c r="F28" s="10">
        <v>6900</v>
      </c>
      <c r="G28" s="7">
        <v>1</v>
      </c>
      <c r="H28" s="10">
        <v>1599</v>
      </c>
      <c r="I28" s="14">
        <v>12</v>
      </c>
      <c r="J28" s="12"/>
    </row>
    <row r="29" spans="1:10" ht="19.899999999999999" customHeight="1" x14ac:dyDescent="0.2">
      <c r="A29" s="286"/>
      <c r="B29" s="158" t="s">
        <v>122</v>
      </c>
      <c r="C29" s="110" t="s">
        <v>66</v>
      </c>
      <c r="D29" s="111"/>
      <c r="E29" s="107">
        <v>5</v>
      </c>
      <c r="F29" s="112">
        <v>4750</v>
      </c>
      <c r="G29" s="107">
        <v>5</v>
      </c>
      <c r="H29" s="112">
        <v>5343</v>
      </c>
      <c r="I29" s="145">
        <v>12</v>
      </c>
    </row>
    <row r="30" spans="1:10" x14ac:dyDescent="0.2">
      <c r="A30" s="286"/>
      <c r="B30" s="159" t="s">
        <v>244</v>
      </c>
      <c r="C30" s="8"/>
      <c r="D30" s="9"/>
      <c r="E30" s="7"/>
      <c r="F30" s="10"/>
      <c r="G30" s="7">
        <v>2</v>
      </c>
      <c r="H30" s="10">
        <v>1963</v>
      </c>
      <c r="I30" s="14">
        <v>12</v>
      </c>
    </row>
    <row r="31" spans="1:10" x14ac:dyDescent="0.2">
      <c r="A31" s="286"/>
      <c r="B31" s="159" t="s">
        <v>300</v>
      </c>
      <c r="C31" s="8"/>
      <c r="D31" s="9"/>
      <c r="E31" s="7"/>
      <c r="F31" s="10"/>
      <c r="G31" s="7"/>
      <c r="H31" s="10">
        <v>38828</v>
      </c>
      <c r="I31" s="14"/>
    </row>
    <row r="32" spans="1:10" x14ac:dyDescent="0.2">
      <c r="A32" s="290" t="s">
        <v>71</v>
      </c>
      <c r="B32" s="291"/>
      <c r="C32" s="291"/>
      <c r="D32" s="291"/>
      <c r="E32" s="291"/>
      <c r="F32" s="291"/>
      <c r="G32" s="291"/>
      <c r="H32" s="291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</sheetData>
  <mergeCells count="15">
    <mergeCell ref="A32:H32"/>
    <mergeCell ref="A26:A31"/>
    <mergeCell ref="C10:C11"/>
    <mergeCell ref="D10:D11"/>
    <mergeCell ref="A12:A20"/>
    <mergeCell ref="E10:F10"/>
    <mergeCell ref="A10:A11"/>
    <mergeCell ref="B10:B11"/>
    <mergeCell ref="G10:H10"/>
    <mergeCell ref="A1:H1"/>
    <mergeCell ref="A2:I9"/>
    <mergeCell ref="F12:F20"/>
    <mergeCell ref="G12:G20"/>
    <mergeCell ref="H12:H20"/>
    <mergeCell ref="E12:E20"/>
  </mergeCells>
  <phoneticPr fontId="27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8" sqref="H28"/>
    </sheetView>
  </sheetViews>
  <sheetFormatPr defaultRowHeight="12.75" x14ac:dyDescent="0.2"/>
  <cols>
    <col min="1" max="1" width="7.85546875" style="4" customWidth="1"/>
    <col min="2" max="2" width="50.710937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27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5.75" customHeight="1" x14ac:dyDescent="0.2">
      <c r="A12" s="271">
        <v>1</v>
      </c>
      <c r="B12" s="8" t="s">
        <v>80</v>
      </c>
      <c r="C12" s="8"/>
      <c r="D12" s="9"/>
      <c r="E12" s="271"/>
      <c r="F12" s="281">
        <f>[2]свод!$Y$12</f>
        <v>633157.32000000007</v>
      </c>
      <c r="G12" s="271"/>
      <c r="H12" s="281">
        <f>[2]свод!$Y$12</f>
        <v>633157.32000000007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9.25" customHeight="1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63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71"/>
      <c r="B19" s="32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71"/>
      <c r="B20" s="32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[2]свод!$Y$13</f>
        <v>86249.64</v>
      </c>
      <c r="G21" s="7"/>
      <c r="H21" s="10">
        <f>[2]свод!$Y$13</f>
        <v>86249.64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[2]свод!$Y$14</f>
        <v>72877.919999999998</v>
      </c>
      <c r="G22" s="7"/>
      <c r="H22" s="10">
        <f>[2]свод!$Y$14</f>
        <v>72877.919999999998</v>
      </c>
      <c r="I22" s="14"/>
    </row>
    <row r="23" spans="1:10" ht="27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[2]свод!$Y$15</f>
        <v>27412.560000000001</v>
      </c>
      <c r="G23" s="7"/>
      <c r="H23" s="10">
        <f>[2]свод!$Y$15</f>
        <v>27412.560000000001</v>
      </c>
      <c r="I23" s="14"/>
    </row>
    <row r="24" spans="1:10" ht="19.5" customHeight="1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[2]свод!$Y$16</f>
        <v>112170.95999999999</v>
      </c>
      <c r="G24" s="7"/>
      <c r="H24" s="10">
        <f>[2]свод!$Y$16</f>
        <v>112170.95999999999</v>
      </c>
      <c r="I24" s="14"/>
    </row>
    <row r="25" spans="1:10" ht="33" customHeight="1" x14ac:dyDescent="0.2">
      <c r="A25" s="7">
        <v>6</v>
      </c>
      <c r="B25" s="32" t="s">
        <v>99</v>
      </c>
      <c r="C25" s="8"/>
      <c r="D25" s="9" t="s">
        <v>90</v>
      </c>
      <c r="E25" s="7"/>
      <c r="F25" s="10">
        <f>[2]свод!$Y$17</f>
        <v>37440.720000000001</v>
      </c>
      <c r="G25" s="7"/>
      <c r="H25" s="10">
        <f>[2]свод!$Y$17</f>
        <v>37440.720000000001</v>
      </c>
      <c r="I25" s="14"/>
    </row>
    <row r="26" spans="1:10" ht="33" customHeight="1" x14ac:dyDescent="0.2">
      <c r="A26" s="7"/>
      <c r="B26" s="8" t="s">
        <v>100</v>
      </c>
      <c r="C26" s="8"/>
      <c r="D26" s="8" t="s">
        <v>101</v>
      </c>
      <c r="E26" s="7"/>
      <c r="F26" s="63">
        <f>SUM(F27:F28)</f>
        <v>0</v>
      </c>
      <c r="G26" s="10"/>
      <c r="H26" s="10"/>
      <c r="I26" s="14"/>
    </row>
    <row r="27" spans="1:10" ht="42" customHeight="1" x14ac:dyDescent="0.2">
      <c r="A27" s="271">
        <v>7</v>
      </c>
      <c r="B27" s="8" t="s">
        <v>202</v>
      </c>
      <c r="C27" s="8" t="s">
        <v>21</v>
      </c>
      <c r="D27" s="9"/>
      <c r="E27" s="7"/>
      <c r="F27" s="10"/>
      <c r="G27" s="7">
        <v>17</v>
      </c>
      <c r="H27" s="156">
        <v>2185</v>
      </c>
      <c r="I27" s="14">
        <v>12</v>
      </c>
      <c r="J27" s="12"/>
    </row>
    <row r="28" spans="1:10" ht="19.899999999999999" customHeight="1" x14ac:dyDescent="0.2">
      <c r="A28" s="271"/>
      <c r="B28" s="8" t="s">
        <v>244</v>
      </c>
      <c r="C28" s="8" t="s">
        <v>61</v>
      </c>
      <c r="D28" s="9"/>
      <c r="E28" s="7"/>
      <c r="F28" s="10"/>
      <c r="G28" s="7">
        <v>12</v>
      </c>
      <c r="H28" s="156">
        <v>6321</v>
      </c>
      <c r="I28" s="14">
        <v>12</v>
      </c>
    </row>
    <row r="29" spans="1:10" x14ac:dyDescent="0.2">
      <c r="A29" s="271"/>
      <c r="B29" s="8" t="s">
        <v>300</v>
      </c>
      <c r="C29" s="8"/>
      <c r="D29" s="9"/>
      <c r="E29" s="7"/>
      <c r="F29" s="10"/>
      <c r="G29" s="7"/>
      <c r="H29" s="156">
        <v>78150</v>
      </c>
      <c r="I29" s="14"/>
    </row>
    <row r="30" spans="1:10" x14ac:dyDescent="0.2">
      <c r="A30" s="290" t="s">
        <v>71</v>
      </c>
      <c r="B30" s="291"/>
      <c r="C30" s="291"/>
      <c r="D30" s="291"/>
      <c r="E30" s="291"/>
      <c r="F30" s="291"/>
      <c r="G30" s="291"/>
      <c r="H30" s="291"/>
      <c r="I30" s="45"/>
    </row>
    <row r="31" spans="1:10" x14ac:dyDescent="0.2">
      <c r="I31" s="45"/>
    </row>
    <row r="32" spans="1:10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</sheetData>
  <mergeCells count="15">
    <mergeCell ref="A30:H30"/>
    <mergeCell ref="A27:A29"/>
    <mergeCell ref="G10:H10"/>
    <mergeCell ref="E12:E20"/>
    <mergeCell ref="F12:F20"/>
    <mergeCell ref="G12:G20"/>
    <mergeCell ref="H12:H20"/>
    <mergeCell ref="C10:C11"/>
    <mergeCell ref="A12:A20"/>
    <mergeCell ref="A1:H1"/>
    <mergeCell ref="A2:I9"/>
    <mergeCell ref="E10:F10"/>
    <mergeCell ref="A10:A11"/>
    <mergeCell ref="B10:B11"/>
    <mergeCell ref="D10:D11"/>
  </mergeCells>
  <phoneticPr fontId="0" type="noConversion"/>
  <hyperlinks>
    <hyperlink ref="A1:H1" location="'адресный список'!A1" display="'адресный список'!A1"/>
    <hyperlink ref="A30:H30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6" workbookViewId="0">
      <selection activeCell="F27" sqref="F27"/>
    </sheetView>
  </sheetViews>
  <sheetFormatPr defaultRowHeight="12.75" x14ac:dyDescent="0.2"/>
  <cols>
    <col min="1" max="1" width="13" style="4" customWidth="1"/>
    <col min="2" max="2" width="42.5703125" style="3" customWidth="1"/>
    <col min="3" max="3" width="12.7109375" style="3" customWidth="1"/>
    <col min="4" max="4" width="16.42578125" style="3" customWidth="1"/>
    <col min="5" max="5" width="9.140625" style="4"/>
    <col min="6" max="6" width="13.57031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26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" customHeight="1" x14ac:dyDescent="0.2">
      <c r="A12" s="285">
        <v>1</v>
      </c>
      <c r="B12" s="32" t="s">
        <v>80</v>
      </c>
      <c r="C12" s="8"/>
      <c r="D12" s="9"/>
      <c r="E12" s="271"/>
      <c r="F12" s="281">
        <v>633237</v>
      </c>
      <c r="G12" s="271"/>
      <c r="H12" s="281">
        <v>633237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3" customHeight="1" x14ac:dyDescent="0.2">
      <c r="A14" s="286"/>
      <c r="B14" s="32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32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86259.48</v>
      </c>
      <c r="G21" s="7"/>
      <c r="H21" s="10">
        <v>86259.48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72885.960000000006</v>
      </c>
      <c r="G22" s="7"/>
      <c r="H22" s="10">
        <v>72885.960000000006</v>
      </c>
      <c r="I22" s="14"/>
    </row>
    <row r="23" spans="1:10" ht="59.45" customHeight="1" x14ac:dyDescent="0.2">
      <c r="A23" s="7">
        <v>4</v>
      </c>
      <c r="B23" s="32" t="s">
        <v>97</v>
      </c>
      <c r="C23" s="8"/>
      <c r="D23" s="9" t="s">
        <v>90</v>
      </c>
      <c r="E23" s="7"/>
      <c r="F23" s="10">
        <v>27416.76</v>
      </c>
      <c r="G23" s="7"/>
      <c r="H23" s="10">
        <v>27416.76</v>
      </c>
      <c r="I23" s="14"/>
    </row>
    <row r="24" spans="1:10" ht="25.5" x14ac:dyDescent="0.2">
      <c r="A24" s="7">
        <v>5</v>
      </c>
      <c r="B24" s="32" t="s">
        <v>98</v>
      </c>
      <c r="C24" s="8"/>
      <c r="D24" s="9" t="s">
        <v>90</v>
      </c>
      <c r="E24" s="7"/>
      <c r="F24" s="10">
        <v>114810.48</v>
      </c>
      <c r="G24" s="7"/>
      <c r="H24" s="10">
        <v>114810.48</v>
      </c>
      <c r="I24" s="14"/>
    </row>
    <row r="25" spans="1:10" ht="33.75" customHeight="1" x14ac:dyDescent="0.2">
      <c r="A25" s="7">
        <v>6</v>
      </c>
      <c r="B25" s="32" t="s">
        <v>99</v>
      </c>
      <c r="C25" s="8"/>
      <c r="D25" s="9" t="s">
        <v>90</v>
      </c>
      <c r="E25" s="7"/>
      <c r="F25" s="10">
        <v>37446.239999999998</v>
      </c>
      <c r="G25" s="7"/>
      <c r="H25" s="10">
        <v>37446.239999999998</v>
      </c>
      <c r="I25" s="14"/>
    </row>
    <row r="26" spans="1:10" ht="33.75" customHeight="1" x14ac:dyDescent="0.2">
      <c r="A26" s="285">
        <v>7</v>
      </c>
      <c r="B26" s="32" t="s">
        <v>100</v>
      </c>
      <c r="C26" s="8"/>
      <c r="D26" s="8" t="s">
        <v>101</v>
      </c>
      <c r="E26" s="7"/>
      <c r="F26" s="63">
        <f>SUM(F27:F29)</f>
        <v>4600</v>
      </c>
      <c r="G26" s="10"/>
      <c r="H26" s="63">
        <f>SUM(H27:H30)</f>
        <v>-110101</v>
      </c>
      <c r="I26" s="14"/>
      <c r="J26" s="12"/>
    </row>
    <row r="27" spans="1:10" ht="33.75" customHeight="1" x14ac:dyDescent="0.2">
      <c r="A27" s="286"/>
      <c r="B27" s="8" t="s">
        <v>24</v>
      </c>
      <c r="C27" s="8" t="s">
        <v>61</v>
      </c>
      <c r="D27" s="9"/>
      <c r="E27" s="7"/>
      <c r="F27" s="10"/>
      <c r="G27" s="7">
        <v>2</v>
      </c>
      <c r="H27" s="10">
        <v>21348</v>
      </c>
      <c r="I27" s="14">
        <v>12</v>
      </c>
      <c r="J27" s="12"/>
    </row>
    <row r="28" spans="1:10" ht="33.75" customHeight="1" x14ac:dyDescent="0.2">
      <c r="A28" s="286"/>
      <c r="B28" s="8" t="s">
        <v>110</v>
      </c>
      <c r="C28" s="8" t="s">
        <v>61</v>
      </c>
      <c r="D28" s="9"/>
      <c r="E28" s="7">
        <v>2</v>
      </c>
      <c r="F28" s="10">
        <v>4600</v>
      </c>
      <c r="G28" s="7">
        <v>1</v>
      </c>
      <c r="H28" s="10">
        <v>1599</v>
      </c>
      <c r="I28" s="14">
        <v>12</v>
      </c>
      <c r="J28" s="12"/>
    </row>
    <row r="29" spans="1:10" x14ac:dyDescent="0.2">
      <c r="A29" s="286"/>
      <c r="B29" s="109" t="s">
        <v>25</v>
      </c>
      <c r="C29" s="110" t="s">
        <v>176</v>
      </c>
      <c r="D29" s="111"/>
      <c r="E29" s="107"/>
      <c r="F29" s="112"/>
      <c r="G29" s="107">
        <v>2</v>
      </c>
      <c r="H29" s="112">
        <v>923</v>
      </c>
      <c r="I29" s="145">
        <v>12</v>
      </c>
    </row>
    <row r="30" spans="1:10" x14ac:dyDescent="0.2">
      <c r="A30" s="286"/>
      <c r="B30" s="6" t="s">
        <v>300</v>
      </c>
      <c r="C30" s="8"/>
      <c r="D30" s="9"/>
      <c r="E30" s="7"/>
      <c r="F30" s="10"/>
      <c r="G30" s="7"/>
      <c r="H30" s="10">
        <v>-133971</v>
      </c>
      <c r="I30" s="14"/>
    </row>
    <row r="31" spans="1:10" x14ac:dyDescent="0.2">
      <c r="A31" s="290" t="s">
        <v>71</v>
      </c>
      <c r="B31" s="291"/>
      <c r="C31" s="291"/>
      <c r="D31" s="291"/>
      <c r="E31" s="291"/>
      <c r="F31" s="291"/>
      <c r="G31" s="291"/>
      <c r="H31" s="291"/>
      <c r="I31" s="45"/>
    </row>
    <row r="32" spans="1:10" x14ac:dyDescent="0.2">
      <c r="I32" s="45"/>
    </row>
  </sheetData>
  <mergeCells count="15">
    <mergeCell ref="A1:H1"/>
    <mergeCell ref="H12:H20"/>
    <mergeCell ref="A2:I9"/>
    <mergeCell ref="F12:F20"/>
    <mergeCell ref="G12:G20"/>
    <mergeCell ref="B10:B11"/>
    <mergeCell ref="E12:E20"/>
    <mergeCell ref="A31:H31"/>
    <mergeCell ref="A26:A30"/>
    <mergeCell ref="C10:C11"/>
    <mergeCell ref="D10:D11"/>
    <mergeCell ref="A12:A20"/>
    <mergeCell ref="E10:F10"/>
    <mergeCell ref="A10:A11"/>
    <mergeCell ref="G10:H10"/>
  </mergeCells>
  <phoneticPr fontId="0" type="noConversion"/>
  <hyperlinks>
    <hyperlink ref="A1:H1" location="'адресный список'!A1" display="'адресный список'!A1"/>
    <hyperlink ref="A31:H31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3" workbookViewId="0">
      <selection activeCell="H27" sqref="H27"/>
    </sheetView>
  </sheetViews>
  <sheetFormatPr defaultRowHeight="12.75" x14ac:dyDescent="0.2"/>
  <cols>
    <col min="1" max="1" width="13" style="4" customWidth="1"/>
    <col min="2" max="2" width="45.140625" style="15" customWidth="1"/>
    <col min="3" max="3" width="12.7109375" style="3" customWidth="1"/>
    <col min="4" max="4" width="16.42578125" style="3" customWidth="1"/>
    <col min="5" max="5" width="9.140625" style="3"/>
    <col min="6" max="6" width="11.2851562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23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43.5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[2]свод!$W$12</f>
        <v>632986.80000000005</v>
      </c>
      <c r="G12" s="271"/>
      <c r="H12" s="281">
        <f>[2]свод!$W$12</f>
        <v>632986.80000000005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3.75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[2]свод!$W$13</f>
        <v>86226</v>
      </c>
      <c r="G21" s="7"/>
      <c r="H21" s="10">
        <f>[2]свод!$W$13</f>
        <v>86226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[2]свод!$W$14</f>
        <v>72857.759999999995</v>
      </c>
      <c r="G22" s="7"/>
      <c r="H22" s="10">
        <f>[2]свод!$W$14</f>
        <v>72857.759999999995</v>
      </c>
      <c r="I22" s="14"/>
    </row>
    <row r="23" spans="1:10" ht="46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[2]свод!$W$15</f>
        <v>23219.760000000002</v>
      </c>
      <c r="G23" s="7"/>
      <c r="H23" s="10">
        <f>[2]свод!$W$15</f>
        <v>23219.760000000002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[2]свод!$W$16</f>
        <v>114072.48000000001</v>
      </c>
      <c r="G24" s="7"/>
      <c r="H24" s="10">
        <f>[2]свод!$W$16</f>
        <v>114072.48000000001</v>
      </c>
      <c r="I24" s="14"/>
    </row>
    <row r="25" spans="1:10" ht="27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[2]свод!$W$17</f>
        <v>37431.24</v>
      </c>
      <c r="G25" s="7"/>
      <c r="H25" s="10">
        <f>[2]свод!$W$17</f>
        <v>37431.24</v>
      </c>
      <c r="I25" s="14"/>
    </row>
    <row r="26" spans="1:10" ht="31.9" customHeight="1" x14ac:dyDescent="0.2">
      <c r="A26" s="271">
        <v>7</v>
      </c>
      <c r="B26" s="8" t="s">
        <v>100</v>
      </c>
      <c r="C26" s="8"/>
      <c r="D26" s="8" t="s">
        <v>101</v>
      </c>
      <c r="E26" s="7"/>
      <c r="F26" s="10">
        <f>SUM(F27:F27)</f>
        <v>1280</v>
      </c>
      <c r="G26" s="10"/>
      <c r="H26" s="10">
        <f>H27+H28</f>
        <v>58013</v>
      </c>
      <c r="I26" s="14"/>
      <c r="J26" s="12"/>
    </row>
    <row r="27" spans="1:10" ht="25.5" x14ac:dyDescent="0.2">
      <c r="A27" s="271"/>
      <c r="B27" s="8" t="s">
        <v>119</v>
      </c>
      <c r="C27" s="8" t="s">
        <v>61</v>
      </c>
      <c r="D27" s="9"/>
      <c r="E27" s="7">
        <v>4</v>
      </c>
      <c r="F27" s="10">
        <v>1280</v>
      </c>
      <c r="G27" s="7">
        <v>1</v>
      </c>
      <c r="H27" s="156">
        <v>1343</v>
      </c>
      <c r="I27" s="14">
        <v>12</v>
      </c>
    </row>
    <row r="28" spans="1:10" x14ac:dyDescent="0.2">
      <c r="A28" s="271"/>
      <c r="B28" s="8" t="s">
        <v>300</v>
      </c>
      <c r="C28" s="8"/>
      <c r="D28" s="9"/>
      <c r="E28" s="7"/>
      <c r="F28" s="10"/>
      <c r="G28" s="7"/>
      <c r="H28" s="156">
        <v>56670</v>
      </c>
      <c r="I28" s="14"/>
    </row>
    <row r="29" spans="1:10" x14ac:dyDescent="0.2">
      <c r="A29" s="290" t="s">
        <v>71</v>
      </c>
      <c r="B29" s="291"/>
      <c r="C29" s="291"/>
      <c r="D29" s="291"/>
      <c r="E29" s="291"/>
      <c r="F29" s="291"/>
      <c r="G29" s="291"/>
      <c r="H29" s="291"/>
      <c r="I29" s="45"/>
    </row>
    <row r="30" spans="1:10" x14ac:dyDescent="0.2">
      <c r="I30" s="45"/>
    </row>
    <row r="31" spans="1:10" x14ac:dyDescent="0.2">
      <c r="I31" s="45"/>
    </row>
    <row r="32" spans="1:10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</sheetData>
  <mergeCells count="15">
    <mergeCell ref="A29:H29"/>
    <mergeCell ref="A26:A28"/>
    <mergeCell ref="C10:C11"/>
    <mergeCell ref="D10:D11"/>
    <mergeCell ref="A12:A20"/>
    <mergeCell ref="E10:F10"/>
    <mergeCell ref="A10:A11"/>
    <mergeCell ref="B10:B11"/>
    <mergeCell ref="G10:H10"/>
    <mergeCell ref="A1:H1"/>
    <mergeCell ref="A2:I9"/>
    <mergeCell ref="F12:F20"/>
    <mergeCell ref="G12:G20"/>
    <mergeCell ref="H12:H20"/>
    <mergeCell ref="E12:E20"/>
  </mergeCells>
  <phoneticPr fontId="0" type="noConversion"/>
  <hyperlinks>
    <hyperlink ref="A1:H1" location="'адресный список'!A1" display="'адресный список'!A1"/>
    <hyperlink ref="A29:H29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F26" sqref="F26"/>
    </sheetView>
  </sheetViews>
  <sheetFormatPr defaultRowHeight="12.75" x14ac:dyDescent="0.2"/>
  <cols>
    <col min="1" max="1" width="13" style="4" customWidth="1"/>
    <col min="2" max="2" width="42.28515625" style="3" customWidth="1"/>
    <col min="3" max="3" width="12.7109375" style="3" customWidth="1"/>
    <col min="4" max="4" width="16.42578125" style="3" customWidth="1"/>
    <col min="5" max="5" width="9.140625" style="3"/>
    <col min="6" max="6" width="11.28515625" style="3" customWidth="1"/>
    <col min="7" max="7" width="10.7109375" style="3" customWidth="1"/>
    <col min="8" max="8" width="15.1406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22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47.25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[2]свод!$V$12</f>
        <v>846922.56</v>
      </c>
      <c r="G12" s="271"/>
      <c r="H12" s="281">
        <f>[2]свод!$V$12</f>
        <v>846922.56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33.75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[2]свод!$V$13</f>
        <v>115367.63999999998</v>
      </c>
      <c r="G21" s="7"/>
      <c r="H21" s="10">
        <f>[2]свод!$V$13</f>
        <v>115367.63999999998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[2]свод!$V$14</f>
        <v>14934.84</v>
      </c>
      <c r="G22" s="7"/>
      <c r="H22" s="10">
        <f>[2]свод!$V$14</f>
        <v>14934.84</v>
      </c>
      <c r="I22" s="14"/>
    </row>
    <row r="23" spans="1:10" ht="25.5" x14ac:dyDescent="0.2">
      <c r="A23" s="7">
        <v>4</v>
      </c>
      <c r="B23" s="8" t="s">
        <v>98</v>
      </c>
      <c r="C23" s="8"/>
      <c r="D23" s="9" t="s">
        <v>90</v>
      </c>
      <c r="E23" s="7"/>
      <c r="F23" s="10">
        <f>[2]свод!$V$16</f>
        <v>42716.399999999994</v>
      </c>
      <c r="G23" s="7"/>
      <c r="H23" s="10">
        <f>[2]свод!$V$16</f>
        <v>42716.399999999994</v>
      </c>
      <c r="I23" s="14"/>
    </row>
    <row r="24" spans="1:10" ht="55.15" customHeight="1" x14ac:dyDescent="0.2">
      <c r="A24" s="7">
        <v>5</v>
      </c>
      <c r="B24" s="8" t="s">
        <v>99</v>
      </c>
      <c r="C24" s="8"/>
      <c r="D24" s="9" t="s">
        <v>90</v>
      </c>
      <c r="E24" s="7"/>
      <c r="F24" s="10">
        <f>[2]свод!$V$17</f>
        <v>50082.240000000005</v>
      </c>
      <c r="G24" s="7"/>
      <c r="H24" s="10">
        <f>[2]свод!$V$17</f>
        <v>50082.240000000005</v>
      </c>
      <c r="I24" s="14"/>
    </row>
    <row r="25" spans="1:10" ht="45.75" customHeight="1" x14ac:dyDescent="0.2">
      <c r="A25" s="285">
        <v>6</v>
      </c>
      <c r="B25" s="8" t="s">
        <v>100</v>
      </c>
      <c r="C25" s="8"/>
      <c r="D25" s="8" t="s">
        <v>101</v>
      </c>
      <c r="E25" s="7"/>
      <c r="F25" s="63">
        <f>SUM(F26:F30)</f>
        <v>535580</v>
      </c>
      <c r="G25" s="10"/>
      <c r="H25" s="63">
        <f>SUM(H26:H33)</f>
        <v>1249522</v>
      </c>
      <c r="I25" s="14"/>
      <c r="J25" s="12"/>
    </row>
    <row r="26" spans="1:10" ht="19.899999999999999" customHeight="1" x14ac:dyDescent="0.2">
      <c r="A26" s="286"/>
      <c r="B26" s="8" t="s">
        <v>120</v>
      </c>
      <c r="C26" s="8" t="s">
        <v>61</v>
      </c>
      <c r="D26" s="9"/>
      <c r="E26" s="7">
        <v>3</v>
      </c>
      <c r="F26" s="10">
        <v>330000</v>
      </c>
      <c r="G26" s="7">
        <v>3</v>
      </c>
      <c r="H26" s="10">
        <v>464707</v>
      </c>
      <c r="I26" s="14">
        <v>36</v>
      </c>
    </row>
    <row r="27" spans="1:10" x14ac:dyDescent="0.2">
      <c r="A27" s="286"/>
      <c r="B27" s="8" t="s">
        <v>192</v>
      </c>
      <c r="C27" s="8" t="s">
        <v>62</v>
      </c>
      <c r="D27" s="9"/>
      <c r="E27" s="7">
        <v>21</v>
      </c>
      <c r="F27" s="10">
        <v>21000</v>
      </c>
      <c r="G27" s="7">
        <v>21</v>
      </c>
      <c r="H27" s="10">
        <v>57052</v>
      </c>
      <c r="I27" s="14">
        <v>12</v>
      </c>
    </row>
    <row r="28" spans="1:10" x14ac:dyDescent="0.2">
      <c r="A28" s="286"/>
      <c r="B28" s="8" t="s">
        <v>20</v>
      </c>
      <c r="C28" s="8" t="s">
        <v>61</v>
      </c>
      <c r="D28" s="9"/>
      <c r="E28" s="7"/>
      <c r="F28" s="10"/>
      <c r="G28" s="7">
        <v>5</v>
      </c>
      <c r="H28" s="10">
        <v>299150</v>
      </c>
      <c r="I28" s="14">
        <v>12</v>
      </c>
    </row>
    <row r="29" spans="1:10" x14ac:dyDescent="0.2">
      <c r="A29" s="286"/>
      <c r="B29" s="108" t="s">
        <v>121</v>
      </c>
      <c r="C29" s="8" t="s">
        <v>61</v>
      </c>
      <c r="D29" s="9"/>
      <c r="E29" s="7">
        <v>12</v>
      </c>
      <c r="F29" s="10">
        <v>170000</v>
      </c>
      <c r="G29" s="7">
        <v>12</v>
      </c>
      <c r="H29" s="10">
        <v>142857</v>
      </c>
      <c r="I29" s="14">
        <v>12</v>
      </c>
    </row>
    <row r="30" spans="1:10" x14ac:dyDescent="0.2">
      <c r="A30" s="286"/>
      <c r="B30" s="6" t="s">
        <v>184</v>
      </c>
      <c r="C30" s="8" t="s">
        <v>176</v>
      </c>
      <c r="D30" s="9"/>
      <c r="E30" s="7">
        <v>30</v>
      </c>
      <c r="F30" s="10">
        <v>14580</v>
      </c>
      <c r="G30" s="7">
        <v>90</v>
      </c>
      <c r="H30" s="10">
        <v>40622</v>
      </c>
      <c r="I30" s="14">
        <v>12</v>
      </c>
    </row>
    <row r="31" spans="1:10" x14ac:dyDescent="0.2">
      <c r="A31" s="286"/>
      <c r="B31" s="6" t="s">
        <v>226</v>
      </c>
      <c r="C31" s="8" t="s">
        <v>21</v>
      </c>
      <c r="D31" s="9"/>
      <c r="E31" s="7"/>
      <c r="F31" s="10"/>
      <c r="G31" s="7">
        <v>10</v>
      </c>
      <c r="H31" s="10">
        <v>669</v>
      </c>
      <c r="I31" s="14">
        <v>12</v>
      </c>
    </row>
    <row r="32" spans="1:10" x14ac:dyDescent="0.2">
      <c r="A32" s="286"/>
      <c r="B32" s="6" t="s">
        <v>244</v>
      </c>
      <c r="C32" s="8"/>
      <c r="D32" s="9"/>
      <c r="E32" s="7"/>
      <c r="F32" s="10"/>
      <c r="G32" s="7">
        <v>23</v>
      </c>
      <c r="H32" s="10">
        <v>11943</v>
      </c>
      <c r="I32" s="14">
        <v>12</v>
      </c>
    </row>
    <row r="33" spans="1:9" x14ac:dyDescent="0.2">
      <c r="A33" s="292"/>
      <c r="B33" s="6" t="s">
        <v>300</v>
      </c>
      <c r="C33" s="8"/>
      <c r="D33" s="9"/>
      <c r="E33" s="7"/>
      <c r="F33" s="10"/>
      <c r="G33" s="7"/>
      <c r="H33" s="10">
        <v>232522</v>
      </c>
      <c r="I33" s="14"/>
    </row>
    <row r="34" spans="1:9" x14ac:dyDescent="0.2">
      <c r="A34" s="290" t="s">
        <v>71</v>
      </c>
      <c r="B34" s="291"/>
      <c r="C34" s="291"/>
      <c r="D34" s="291"/>
      <c r="E34" s="291"/>
      <c r="F34" s="291"/>
      <c r="G34" s="291"/>
      <c r="H34" s="291"/>
      <c r="I34" s="45"/>
    </row>
    <row r="35" spans="1:9" x14ac:dyDescent="0.2">
      <c r="H35" s="12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</sheetData>
  <mergeCells count="15">
    <mergeCell ref="A34:H34"/>
    <mergeCell ref="A12:A20"/>
    <mergeCell ref="A25:A33"/>
    <mergeCell ref="G12:G20"/>
    <mergeCell ref="A2:I9"/>
    <mergeCell ref="A1:H1"/>
    <mergeCell ref="H12:H20"/>
    <mergeCell ref="A10:A11"/>
    <mergeCell ref="B10:B11"/>
    <mergeCell ref="C10:C11"/>
    <mergeCell ref="D10:D11"/>
    <mergeCell ref="E10:F10"/>
    <mergeCell ref="G10:H10"/>
    <mergeCell ref="E12:E20"/>
    <mergeCell ref="F12:F20"/>
  </mergeCells>
  <phoneticPr fontId="27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9" workbookViewId="0">
      <selection activeCell="H26" sqref="H26"/>
    </sheetView>
  </sheetViews>
  <sheetFormatPr defaultRowHeight="12.75" x14ac:dyDescent="0.2"/>
  <cols>
    <col min="1" max="1" width="13" style="4" customWidth="1"/>
    <col min="2" max="2" width="45.42578125" style="3" customWidth="1"/>
    <col min="3" max="3" width="12.7109375" style="3" customWidth="1"/>
    <col min="4" max="4" width="16.42578125" style="3" customWidth="1"/>
    <col min="5" max="5" width="9.140625" style="3"/>
    <col min="6" max="6" width="12.28515625" style="3" customWidth="1"/>
    <col min="7" max="7" width="10.7109375" style="3" customWidth="1"/>
    <col min="8" max="8" width="14.71093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8" t="s">
        <v>71</v>
      </c>
      <c r="B1" s="289"/>
      <c r="C1" s="289"/>
      <c r="D1" s="289"/>
      <c r="E1" s="289"/>
      <c r="F1" s="289"/>
      <c r="G1" s="289"/>
      <c r="H1" s="289"/>
    </row>
    <row r="2" spans="1:9" ht="12.75" customHeight="1" x14ac:dyDescent="0.2">
      <c r="A2" s="278" t="s">
        <v>17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4.75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[2]свод!$U$12</f>
        <v>2642825.2800000003</v>
      </c>
      <c r="G12" s="271"/>
      <c r="H12" s="281">
        <f>[2]свод!$U$12</f>
        <v>2642825.2800000003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45.75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[2]свод!$U$13</f>
        <v>360003.83999999997</v>
      </c>
      <c r="G21" s="7"/>
      <c r="H21" s="10">
        <f>[2]свод!$U$13</f>
        <v>360003.83999999997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[2]свод!$U$14</f>
        <v>304191</v>
      </c>
      <c r="G22" s="7"/>
      <c r="H22" s="10">
        <f>[2]свод!$U$14</f>
        <v>304191</v>
      </c>
      <c r="I22" s="14"/>
    </row>
    <row r="23" spans="1:10" ht="25.5" x14ac:dyDescent="0.2">
      <c r="A23" s="7">
        <v>4</v>
      </c>
      <c r="B23" s="8" t="s">
        <v>98</v>
      </c>
      <c r="C23" s="8"/>
      <c r="D23" s="9" t="s">
        <v>90</v>
      </c>
      <c r="E23" s="7"/>
      <c r="F23" s="10">
        <f>[2]свод!$U$16</f>
        <v>433321.32</v>
      </c>
      <c r="G23" s="7"/>
      <c r="H23" s="10">
        <f>[2]свод!$U$16</f>
        <v>433321.32</v>
      </c>
      <c r="I23" s="14"/>
    </row>
    <row r="24" spans="1:10" ht="55.15" customHeight="1" x14ac:dyDescent="0.2">
      <c r="A24" s="7">
        <v>5</v>
      </c>
      <c r="B24" s="32" t="s">
        <v>99</v>
      </c>
      <c r="C24" s="8"/>
      <c r="D24" s="9" t="s">
        <v>90</v>
      </c>
      <c r="E24" s="7"/>
      <c r="F24" s="10">
        <f>[2]свод!$U$17</f>
        <v>156278.28</v>
      </c>
      <c r="G24" s="7"/>
      <c r="H24" s="10">
        <f>[2]свод!$U$17</f>
        <v>156278.28</v>
      </c>
      <c r="I24" s="14"/>
    </row>
    <row r="25" spans="1:10" ht="55.5" customHeight="1" x14ac:dyDescent="0.2">
      <c r="A25" s="285">
        <v>6</v>
      </c>
      <c r="B25" s="8" t="s">
        <v>100</v>
      </c>
      <c r="C25" s="8"/>
      <c r="D25" s="8" t="s">
        <v>101</v>
      </c>
      <c r="E25" s="7"/>
      <c r="F25" s="10">
        <f>F26+F27+F28+F29+F30</f>
        <v>1668908</v>
      </c>
      <c r="G25" s="10"/>
      <c r="H25" s="10">
        <f>H26+H27+H28+H29+H30+H31+H33+H34+H36</f>
        <v>2188432</v>
      </c>
      <c r="I25" s="14"/>
      <c r="J25" s="12"/>
    </row>
    <row r="26" spans="1:10" ht="13.5" customHeight="1" x14ac:dyDescent="0.2">
      <c r="A26" s="286"/>
      <c r="B26" s="8" t="s">
        <v>102</v>
      </c>
      <c r="C26" s="8" t="s">
        <v>66</v>
      </c>
      <c r="D26" s="9"/>
      <c r="E26" s="7">
        <v>180</v>
      </c>
      <c r="F26" s="10">
        <v>88920</v>
      </c>
      <c r="G26" s="7">
        <v>80</v>
      </c>
      <c r="H26" s="10">
        <v>29517</v>
      </c>
      <c r="I26" s="7">
        <v>24</v>
      </c>
    </row>
    <row r="27" spans="1:10" ht="25.5" x14ac:dyDescent="0.2">
      <c r="A27" s="286"/>
      <c r="B27" s="8" t="s">
        <v>116</v>
      </c>
      <c r="C27" s="8" t="s">
        <v>61</v>
      </c>
      <c r="D27" s="9"/>
      <c r="E27" s="7">
        <v>3</v>
      </c>
      <c r="F27" s="10">
        <v>1105000</v>
      </c>
      <c r="G27" s="7">
        <v>3</v>
      </c>
      <c r="H27" s="10">
        <v>1134487</v>
      </c>
      <c r="I27" s="7">
        <v>36</v>
      </c>
    </row>
    <row r="28" spans="1:10" x14ac:dyDescent="0.2">
      <c r="A28" s="286"/>
      <c r="B28" s="108" t="s">
        <v>118</v>
      </c>
      <c r="C28" s="8" t="s">
        <v>61</v>
      </c>
      <c r="D28" s="9"/>
      <c r="E28" s="7">
        <v>24</v>
      </c>
      <c r="F28" s="10">
        <v>455000</v>
      </c>
      <c r="G28" s="7">
        <v>27</v>
      </c>
      <c r="H28" s="10">
        <v>358137</v>
      </c>
      <c r="I28" s="7">
        <v>12</v>
      </c>
    </row>
    <row r="29" spans="1:10" x14ac:dyDescent="0.2">
      <c r="A29" s="286"/>
      <c r="B29" s="8" t="s">
        <v>110</v>
      </c>
      <c r="C29" s="8" t="s">
        <v>61</v>
      </c>
      <c r="D29" s="13"/>
      <c r="E29" s="7">
        <v>7</v>
      </c>
      <c r="F29" s="10">
        <v>16100</v>
      </c>
      <c r="G29" s="7">
        <v>9</v>
      </c>
      <c r="H29" s="10">
        <v>21740</v>
      </c>
      <c r="I29" s="7">
        <v>12</v>
      </c>
    </row>
    <row r="30" spans="1:10" x14ac:dyDescent="0.2">
      <c r="A30" s="286"/>
      <c r="B30" s="6" t="s">
        <v>184</v>
      </c>
      <c r="C30" s="8" t="s">
        <v>176</v>
      </c>
      <c r="D30" s="13"/>
      <c r="E30" s="35">
        <v>8</v>
      </c>
      <c r="F30" s="10">
        <v>3888</v>
      </c>
      <c r="G30" s="7">
        <v>7</v>
      </c>
      <c r="H30" s="10">
        <v>3855</v>
      </c>
      <c r="I30" s="7">
        <v>12</v>
      </c>
    </row>
    <row r="31" spans="1:10" x14ac:dyDescent="0.2">
      <c r="A31" s="286"/>
      <c r="B31" s="13" t="s">
        <v>18</v>
      </c>
      <c r="C31" s="8" t="s">
        <v>66</v>
      </c>
      <c r="D31" s="13"/>
      <c r="E31" s="13"/>
      <c r="F31" s="13"/>
      <c r="G31" s="14">
        <v>7</v>
      </c>
      <c r="H31" s="54">
        <v>8019</v>
      </c>
      <c r="I31" s="14">
        <v>12</v>
      </c>
    </row>
    <row r="32" spans="1:10" x14ac:dyDescent="0.2">
      <c r="A32" s="286"/>
      <c r="B32" s="153" t="s">
        <v>19</v>
      </c>
      <c r="C32" s="13"/>
      <c r="D32" s="13"/>
      <c r="E32" s="13"/>
      <c r="F32" s="13"/>
      <c r="G32" s="14"/>
      <c r="H32" s="14"/>
      <c r="I32" s="14"/>
    </row>
    <row r="33" spans="1:9" x14ac:dyDescent="0.2">
      <c r="A33" s="286"/>
      <c r="B33" s="13" t="s">
        <v>190</v>
      </c>
      <c r="C33" s="13" t="s">
        <v>181</v>
      </c>
      <c r="D33" s="13"/>
      <c r="E33" s="13"/>
      <c r="F33" s="13"/>
      <c r="G33" s="14">
        <v>61</v>
      </c>
      <c r="H33" s="154">
        <v>4652</v>
      </c>
      <c r="I33" s="14">
        <v>12</v>
      </c>
    </row>
    <row r="34" spans="1:9" x14ac:dyDescent="0.2">
      <c r="A34" s="286"/>
      <c r="B34" s="313" t="s">
        <v>191</v>
      </c>
      <c r="C34" s="13" t="s">
        <v>176</v>
      </c>
      <c r="D34" s="13"/>
      <c r="E34" s="13"/>
      <c r="F34" s="13"/>
      <c r="G34" s="14">
        <v>138</v>
      </c>
      <c r="H34" s="154">
        <v>106262</v>
      </c>
      <c r="I34" s="14">
        <v>12</v>
      </c>
    </row>
    <row r="35" spans="1:9" x14ac:dyDescent="0.2">
      <c r="A35" s="286"/>
      <c r="B35" s="314"/>
      <c r="C35" s="13"/>
      <c r="D35" s="13"/>
      <c r="E35" s="13"/>
      <c r="F35" s="13"/>
      <c r="G35" s="13"/>
      <c r="H35" s="13"/>
      <c r="I35" s="14"/>
    </row>
    <row r="36" spans="1:9" x14ac:dyDescent="0.2">
      <c r="A36" s="286"/>
      <c r="B36" s="13" t="s">
        <v>300</v>
      </c>
      <c r="C36" s="13"/>
      <c r="D36" s="13"/>
      <c r="E36" s="13"/>
      <c r="F36" s="13"/>
      <c r="G36" s="14"/>
      <c r="H36" s="155">
        <v>521763</v>
      </c>
      <c r="I36" s="14"/>
    </row>
    <row r="37" spans="1:9" x14ac:dyDescent="0.2">
      <c r="A37" s="288" t="s">
        <v>71</v>
      </c>
      <c r="B37" s="289"/>
      <c r="C37" s="289"/>
      <c r="D37" s="289"/>
      <c r="E37" s="289"/>
      <c r="F37" s="289"/>
      <c r="G37" s="289"/>
      <c r="H37" s="289"/>
      <c r="I37" s="45"/>
    </row>
    <row r="38" spans="1:9" x14ac:dyDescent="0.2">
      <c r="H38" s="12"/>
    </row>
  </sheetData>
  <mergeCells count="16">
    <mergeCell ref="A1:H1"/>
    <mergeCell ref="A10:A11"/>
    <mergeCell ref="B10:B11"/>
    <mergeCell ref="C10:C11"/>
    <mergeCell ref="D10:D11"/>
    <mergeCell ref="E10:F10"/>
    <mergeCell ref="G10:H10"/>
    <mergeCell ref="A2:I9"/>
    <mergeCell ref="H12:H20"/>
    <mergeCell ref="A25:A36"/>
    <mergeCell ref="A37:H37"/>
    <mergeCell ref="A12:A20"/>
    <mergeCell ref="E12:E20"/>
    <mergeCell ref="F12:F20"/>
    <mergeCell ref="G12:G20"/>
    <mergeCell ref="B34:B35"/>
  </mergeCells>
  <phoneticPr fontId="21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6" workbookViewId="0">
      <selection activeCell="F27" sqref="F27"/>
    </sheetView>
  </sheetViews>
  <sheetFormatPr defaultRowHeight="12.75" x14ac:dyDescent="0.2"/>
  <cols>
    <col min="1" max="1" width="9.140625" style="4"/>
    <col min="2" max="2" width="60.28515625" style="3" customWidth="1"/>
    <col min="3" max="3" width="12.5703125" style="3" customWidth="1"/>
    <col min="4" max="4" width="17.85546875" style="3" customWidth="1"/>
    <col min="5" max="5" width="9.140625" style="3"/>
    <col min="6" max="6" width="15.85546875" style="3" customWidth="1"/>
    <col min="7" max="7" width="9.140625" style="3"/>
    <col min="8" max="8" width="13.4257812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349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3"/>
      <c r="F12" s="274">
        <f>[3]свод!$AT$12</f>
        <v>1271271.96</v>
      </c>
      <c r="G12" s="273"/>
      <c r="H12" s="274">
        <f>[3]свод!$AT$12</f>
        <v>1271271.96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[3]свод!$AT$13</f>
        <v>173174.52</v>
      </c>
      <c r="G21" s="25"/>
      <c r="H21" s="26">
        <f>[3]свод!$AT$13</f>
        <v>173174.52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[3]свод!$AT$14</f>
        <v>146107.79999999999</v>
      </c>
      <c r="G22" s="25"/>
      <c r="H22" s="26">
        <f>[3]свод!$AT$14</f>
        <v>146107.79999999999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[3]свод!$AT$15</f>
        <v>0</v>
      </c>
      <c r="G23" s="25"/>
      <c r="H23" s="26">
        <f>[3]свод!$AT$15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[3]свод!$AT$16</f>
        <v>271633.56</v>
      </c>
      <c r="G24" s="25"/>
      <c r="H24" s="25">
        <f>[3]свод!$AT$16</f>
        <v>271633.56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[3]свод!$AT$17</f>
        <v>75177.72</v>
      </c>
      <c r="G25" s="25"/>
      <c r="H25" s="25">
        <f>[3]свод!$AT$17</f>
        <v>75177.72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33">
        <f>SUM(F30:F37)</f>
        <v>32900</v>
      </c>
      <c r="G26" s="25"/>
      <c r="H26" s="26">
        <v>158880</v>
      </c>
      <c r="I26" s="14"/>
    </row>
    <row r="27" spans="1:9" x14ac:dyDescent="0.2">
      <c r="A27" s="271"/>
      <c r="B27" s="8" t="s">
        <v>208</v>
      </c>
      <c r="C27" s="8" t="s">
        <v>176</v>
      </c>
      <c r="D27" s="8"/>
      <c r="E27" s="25">
        <v>0</v>
      </c>
      <c r="F27" s="33">
        <v>0</v>
      </c>
      <c r="G27" s="25">
        <v>1</v>
      </c>
      <c r="H27" s="26">
        <v>1080</v>
      </c>
      <c r="I27" s="14">
        <v>12</v>
      </c>
    </row>
    <row r="28" spans="1:9" x14ac:dyDescent="0.2">
      <c r="A28" s="271"/>
      <c r="B28" s="8" t="s">
        <v>203</v>
      </c>
      <c r="C28" s="8" t="s">
        <v>176</v>
      </c>
      <c r="D28" s="8"/>
      <c r="E28" s="25">
        <v>0</v>
      </c>
      <c r="F28" s="33">
        <v>0</v>
      </c>
      <c r="G28" s="25">
        <v>4</v>
      </c>
      <c r="H28" s="26">
        <v>5360</v>
      </c>
      <c r="I28" s="14">
        <v>12</v>
      </c>
    </row>
    <row r="29" spans="1:9" x14ac:dyDescent="0.2">
      <c r="A29" s="271"/>
      <c r="B29" s="8" t="s">
        <v>301</v>
      </c>
      <c r="C29" s="8" t="s">
        <v>302</v>
      </c>
      <c r="D29" s="8"/>
      <c r="E29" s="25">
        <v>0</v>
      </c>
      <c r="F29" s="33">
        <v>0</v>
      </c>
      <c r="G29" s="25">
        <v>0.03</v>
      </c>
      <c r="H29" s="26">
        <v>58140</v>
      </c>
      <c r="I29" s="14">
        <v>12</v>
      </c>
    </row>
    <row r="30" spans="1:9" x14ac:dyDescent="0.2">
      <c r="A30" s="271"/>
      <c r="B30" s="135" t="s">
        <v>102</v>
      </c>
      <c r="C30" s="13" t="s">
        <v>188</v>
      </c>
      <c r="D30" s="13"/>
      <c r="E30" s="25">
        <v>0.06</v>
      </c>
      <c r="F30" s="36">
        <v>15600</v>
      </c>
      <c r="G30" s="25">
        <v>0</v>
      </c>
      <c r="H30" s="36">
        <v>0</v>
      </c>
      <c r="I30" s="14">
        <v>24</v>
      </c>
    </row>
    <row r="31" spans="1:9" x14ac:dyDescent="0.2">
      <c r="A31" s="271"/>
      <c r="B31" s="40" t="s">
        <v>189</v>
      </c>
      <c r="C31" s="13" t="s">
        <v>176</v>
      </c>
      <c r="D31" s="13"/>
      <c r="E31" s="25">
        <v>4</v>
      </c>
      <c r="F31" s="36">
        <v>4400</v>
      </c>
      <c r="G31" s="25">
        <v>23</v>
      </c>
      <c r="H31" s="36">
        <v>26130</v>
      </c>
      <c r="I31" s="14">
        <v>12</v>
      </c>
    </row>
    <row r="32" spans="1:9" x14ac:dyDescent="0.2">
      <c r="A32" s="271"/>
      <c r="B32" s="40" t="s">
        <v>303</v>
      </c>
      <c r="C32" s="13" t="s">
        <v>188</v>
      </c>
      <c r="D32" s="13"/>
      <c r="E32" s="25">
        <v>0</v>
      </c>
      <c r="F32" s="36">
        <v>0</v>
      </c>
      <c r="G32" s="25">
        <v>1.7000000000000001E-2</v>
      </c>
      <c r="H32" s="36">
        <v>21230</v>
      </c>
      <c r="I32" s="14">
        <v>12</v>
      </c>
    </row>
    <row r="33" spans="1:9" x14ac:dyDescent="0.2">
      <c r="A33" s="271"/>
      <c r="B33" s="40" t="s">
        <v>110</v>
      </c>
      <c r="C33" s="13" t="s">
        <v>176</v>
      </c>
      <c r="D33" s="13"/>
      <c r="E33" s="25">
        <v>0</v>
      </c>
      <c r="F33" s="36">
        <v>0</v>
      </c>
      <c r="G33" s="25">
        <v>4</v>
      </c>
      <c r="H33" s="36">
        <v>13580</v>
      </c>
      <c r="I33" s="14">
        <v>12</v>
      </c>
    </row>
    <row r="34" spans="1:9" x14ac:dyDescent="0.2">
      <c r="A34" s="271"/>
      <c r="B34" s="18" t="s">
        <v>390</v>
      </c>
      <c r="C34" s="13" t="s">
        <v>188</v>
      </c>
      <c r="D34" s="13"/>
      <c r="E34" s="25">
        <v>3.0000000000000001E-3</v>
      </c>
      <c r="F34" s="36">
        <v>12900</v>
      </c>
      <c r="G34" s="25">
        <v>0</v>
      </c>
      <c r="H34" s="36">
        <v>0</v>
      </c>
      <c r="I34" s="14">
        <v>12</v>
      </c>
    </row>
    <row r="35" spans="1:9" x14ac:dyDescent="0.2">
      <c r="A35" s="271"/>
      <c r="B35" s="18" t="s">
        <v>236</v>
      </c>
      <c r="C35" s="13" t="s">
        <v>188</v>
      </c>
      <c r="D35" s="13"/>
      <c r="E35" s="25">
        <v>0</v>
      </c>
      <c r="F35" s="36">
        <v>0</v>
      </c>
      <c r="G35" s="25">
        <v>5.0000000000000001E-3</v>
      </c>
      <c r="H35" s="36">
        <v>4650</v>
      </c>
      <c r="I35" s="14">
        <v>12</v>
      </c>
    </row>
    <row r="36" spans="1:9" x14ac:dyDescent="0.2">
      <c r="A36" s="271"/>
      <c r="B36" s="18" t="s">
        <v>304</v>
      </c>
      <c r="C36" s="13" t="s">
        <v>176</v>
      </c>
      <c r="D36" s="13"/>
      <c r="E36" s="25">
        <v>0</v>
      </c>
      <c r="F36" s="36">
        <v>0</v>
      </c>
      <c r="G36" s="25">
        <v>1</v>
      </c>
      <c r="H36" s="36">
        <v>2230</v>
      </c>
      <c r="I36" s="14">
        <v>12</v>
      </c>
    </row>
    <row r="37" spans="1:9" x14ac:dyDescent="0.2">
      <c r="A37" s="271"/>
      <c r="B37" s="18" t="s">
        <v>300</v>
      </c>
      <c r="C37" s="13" t="s">
        <v>305</v>
      </c>
      <c r="D37" s="13"/>
      <c r="E37" s="25">
        <v>0</v>
      </c>
      <c r="F37" s="36">
        <v>0</v>
      </c>
      <c r="G37" s="25">
        <v>0</v>
      </c>
      <c r="H37" s="36">
        <v>26480</v>
      </c>
      <c r="I37" s="14"/>
    </row>
  </sheetData>
  <mergeCells count="14">
    <mergeCell ref="A26:A37"/>
    <mergeCell ref="A1:H1"/>
    <mergeCell ref="G12:G20"/>
    <mergeCell ref="A2:I9"/>
    <mergeCell ref="A12:A20"/>
    <mergeCell ref="E10:F10"/>
    <mergeCell ref="G10:H10"/>
    <mergeCell ref="E12:E20"/>
    <mergeCell ref="A10:A11"/>
    <mergeCell ref="B10:B11"/>
    <mergeCell ref="H12:H20"/>
    <mergeCell ref="D10:D11"/>
    <mergeCell ref="F12:F20"/>
    <mergeCell ref="C10:C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workbookViewId="0">
      <selection activeCell="H27" sqref="H27:H37"/>
    </sheetView>
  </sheetViews>
  <sheetFormatPr defaultRowHeight="12.75" x14ac:dyDescent="0.2"/>
  <cols>
    <col min="1" max="1" width="9.140625" style="4"/>
    <col min="2" max="2" width="57.140625" style="3" customWidth="1"/>
    <col min="3" max="3" width="9.140625" style="3"/>
    <col min="4" max="4" width="15.140625" style="3" customWidth="1"/>
    <col min="5" max="5" width="9.140625" style="3"/>
    <col min="6" max="6" width="18.140625" style="3" customWidth="1"/>
    <col min="7" max="7" width="9.140625" style="3"/>
    <col min="8" max="8" width="16.4257812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506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3"/>
      <c r="F12" s="274">
        <f>[3]свод!$AU$12</f>
        <v>659946.96</v>
      </c>
      <c r="G12" s="273"/>
      <c r="H12" s="274">
        <f>[3]свод!$AU$12</f>
        <v>659946.96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[3]свод!$AU$13</f>
        <v>89898.12</v>
      </c>
      <c r="G21" s="25"/>
      <c r="H21" s="26">
        <f>[3]свод!$AU$13</f>
        <v>89898.12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[3]свод!$AU$14</f>
        <v>74544.84</v>
      </c>
      <c r="G22" s="25"/>
      <c r="H22" s="26">
        <f>[3]свод!$AU$14</f>
        <v>74544.84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[3]свод!$AU$15</f>
        <v>28572.720000000001</v>
      </c>
      <c r="G23" s="25"/>
      <c r="H23" s="26">
        <f>[3]свод!$AU$15</f>
        <v>28572.720000000001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[3]свод!$AU$16</f>
        <v>157095.24</v>
      </c>
      <c r="G24" s="25"/>
      <c r="H24" s="25">
        <f>[3]свод!$AU$16</f>
        <v>157095.24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[3]свод!$AU$17</f>
        <v>0</v>
      </c>
      <c r="G25" s="25"/>
      <c r="H25" s="26">
        <f>[3]свод!$AU$17</f>
        <v>0</v>
      </c>
      <c r="I25" s="14"/>
    </row>
    <row r="26" spans="1:9" ht="38.25" x14ac:dyDescent="0.2">
      <c r="A26" s="275">
        <v>7</v>
      </c>
      <c r="B26" s="8" t="s">
        <v>100</v>
      </c>
      <c r="C26" s="8"/>
      <c r="D26" s="8" t="s">
        <v>101</v>
      </c>
      <c r="E26" s="25"/>
      <c r="F26" s="33">
        <f>SUM(F29:F37)</f>
        <v>1339800</v>
      </c>
      <c r="G26" s="25"/>
      <c r="H26" s="26">
        <v>532650</v>
      </c>
      <c r="I26" s="14"/>
    </row>
    <row r="27" spans="1:9" x14ac:dyDescent="0.2">
      <c r="A27" s="276"/>
      <c r="B27" s="8" t="s">
        <v>51</v>
      </c>
      <c r="C27" s="8" t="s">
        <v>188</v>
      </c>
      <c r="D27" s="8"/>
      <c r="E27" s="25">
        <v>0</v>
      </c>
      <c r="F27" s="33">
        <v>0</v>
      </c>
      <c r="G27" s="25">
        <v>8.0000000000000002E-3</v>
      </c>
      <c r="H27" s="26">
        <v>11350</v>
      </c>
      <c r="I27" s="14">
        <v>12</v>
      </c>
    </row>
    <row r="28" spans="1:9" x14ac:dyDescent="0.2">
      <c r="A28" s="276"/>
      <c r="B28" s="8" t="s">
        <v>303</v>
      </c>
      <c r="C28" s="8" t="s">
        <v>188</v>
      </c>
      <c r="D28" s="8"/>
      <c r="E28" s="25">
        <v>0</v>
      </c>
      <c r="F28" s="33">
        <v>0</v>
      </c>
      <c r="G28" s="25">
        <v>1.2E-2</v>
      </c>
      <c r="H28" s="26">
        <v>16250</v>
      </c>
      <c r="I28" s="14">
        <v>12</v>
      </c>
    </row>
    <row r="29" spans="1:9" x14ac:dyDescent="0.2">
      <c r="A29" s="276"/>
      <c r="B29" s="17" t="s">
        <v>225</v>
      </c>
      <c r="C29" s="13" t="s">
        <v>176</v>
      </c>
      <c r="D29" s="13"/>
      <c r="E29" s="25">
        <v>1</v>
      </c>
      <c r="F29" s="33">
        <v>2000</v>
      </c>
      <c r="G29" s="25">
        <v>5</v>
      </c>
      <c r="H29" s="33">
        <v>14210</v>
      </c>
      <c r="I29" s="14">
        <v>12</v>
      </c>
    </row>
    <row r="30" spans="1:9" x14ac:dyDescent="0.2">
      <c r="A30" s="276"/>
      <c r="B30" s="17" t="s">
        <v>388</v>
      </c>
      <c r="C30" s="13" t="s">
        <v>188</v>
      </c>
      <c r="D30" s="13"/>
      <c r="E30" s="25">
        <v>2E-3</v>
      </c>
      <c r="F30" s="33">
        <v>8600</v>
      </c>
      <c r="G30" s="25">
        <v>0</v>
      </c>
      <c r="H30" s="26">
        <v>0</v>
      </c>
      <c r="I30" s="14">
        <v>12</v>
      </c>
    </row>
    <row r="31" spans="1:9" x14ac:dyDescent="0.2">
      <c r="A31" s="276"/>
      <c r="B31" s="17" t="s">
        <v>374</v>
      </c>
      <c r="C31" s="13" t="s">
        <v>176</v>
      </c>
      <c r="D31" s="13"/>
      <c r="E31" s="25">
        <v>1</v>
      </c>
      <c r="F31" s="33">
        <v>1200000</v>
      </c>
      <c r="G31" s="25">
        <v>1</v>
      </c>
      <c r="H31" s="33">
        <v>322980</v>
      </c>
      <c r="I31" s="14">
        <v>36</v>
      </c>
    </row>
    <row r="32" spans="1:9" x14ac:dyDescent="0.2">
      <c r="A32" s="276"/>
      <c r="B32" s="17" t="s">
        <v>208</v>
      </c>
      <c r="C32" s="13" t="s">
        <v>176</v>
      </c>
      <c r="D32" s="13"/>
      <c r="E32" s="25">
        <v>0</v>
      </c>
      <c r="F32" s="33">
        <v>0</v>
      </c>
      <c r="G32" s="25">
        <v>14</v>
      </c>
      <c r="H32" s="33">
        <v>17010</v>
      </c>
      <c r="I32" s="14">
        <v>12</v>
      </c>
    </row>
    <row r="33" spans="1:9" ht="25.5" x14ac:dyDescent="0.2">
      <c r="A33" s="276"/>
      <c r="B33" s="17" t="s">
        <v>391</v>
      </c>
      <c r="C33" s="13" t="s">
        <v>176</v>
      </c>
      <c r="D33" s="13"/>
      <c r="E33" s="25">
        <v>80</v>
      </c>
      <c r="F33" s="33">
        <v>77000</v>
      </c>
      <c r="G33" s="25">
        <v>15</v>
      </c>
      <c r="H33" s="33">
        <v>19310</v>
      </c>
      <c r="I33" s="14">
        <v>12</v>
      </c>
    </row>
    <row r="34" spans="1:9" x14ac:dyDescent="0.2">
      <c r="A34" s="276"/>
      <c r="B34" s="17" t="s">
        <v>226</v>
      </c>
      <c r="C34" s="13" t="s">
        <v>188</v>
      </c>
      <c r="D34" s="13"/>
      <c r="E34" s="25">
        <v>0.1</v>
      </c>
      <c r="F34" s="33">
        <v>50000</v>
      </c>
      <c r="G34" s="25">
        <v>0.01</v>
      </c>
      <c r="H34" s="33">
        <v>10120</v>
      </c>
      <c r="I34" s="14">
        <v>12</v>
      </c>
    </row>
    <row r="35" spans="1:9" x14ac:dyDescent="0.2">
      <c r="A35" s="276"/>
      <c r="B35" s="17" t="s">
        <v>306</v>
      </c>
      <c r="C35" s="13" t="s">
        <v>176</v>
      </c>
      <c r="D35" s="13"/>
      <c r="E35" s="25">
        <v>0</v>
      </c>
      <c r="F35" s="33">
        <v>0</v>
      </c>
      <c r="G35" s="25">
        <v>4</v>
      </c>
      <c r="H35" s="33">
        <v>6520</v>
      </c>
      <c r="I35" s="14">
        <v>12</v>
      </c>
    </row>
    <row r="36" spans="1:9" x14ac:dyDescent="0.2">
      <c r="A36" s="276"/>
      <c r="B36" s="18" t="s">
        <v>307</v>
      </c>
      <c r="C36" s="13" t="s">
        <v>176</v>
      </c>
      <c r="D36" s="13"/>
      <c r="E36" s="25">
        <v>2</v>
      </c>
      <c r="F36" s="33">
        <v>2200</v>
      </c>
      <c r="G36" s="25">
        <v>23</v>
      </c>
      <c r="H36" s="33">
        <v>26130</v>
      </c>
      <c r="I36" s="14">
        <v>12</v>
      </c>
    </row>
    <row r="37" spans="1:9" x14ac:dyDescent="0.2">
      <c r="A37" s="276"/>
      <c r="B37" s="18" t="s">
        <v>308</v>
      </c>
      <c r="C37" s="13" t="s">
        <v>309</v>
      </c>
      <c r="D37" s="13"/>
      <c r="E37" s="25">
        <v>0</v>
      </c>
      <c r="F37" s="33">
        <v>0</v>
      </c>
      <c r="G37" s="25">
        <v>0</v>
      </c>
      <c r="H37" s="33">
        <v>88780</v>
      </c>
      <c r="I37" s="14"/>
    </row>
    <row r="38" spans="1:9" x14ac:dyDescent="0.2">
      <c r="E38" s="34"/>
      <c r="F38" s="34"/>
      <c r="G38" s="34"/>
      <c r="H38" s="34"/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4">
    <mergeCell ref="A26:A37"/>
    <mergeCell ref="A1:H1"/>
    <mergeCell ref="G12:G20"/>
    <mergeCell ref="A2:I9"/>
    <mergeCell ref="A12:A20"/>
    <mergeCell ref="E10:F10"/>
    <mergeCell ref="G10:H10"/>
    <mergeCell ref="E12:E20"/>
    <mergeCell ref="A10:A11"/>
    <mergeCell ref="B10:B11"/>
    <mergeCell ref="H12:H20"/>
    <mergeCell ref="D10:D11"/>
    <mergeCell ref="F12:F20"/>
    <mergeCell ref="C10:C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3" workbookViewId="0">
      <selection activeCell="H27" sqref="H27:H38"/>
    </sheetView>
  </sheetViews>
  <sheetFormatPr defaultRowHeight="12.75" x14ac:dyDescent="0.2"/>
  <cols>
    <col min="1" max="1" width="9.140625" style="4"/>
    <col min="2" max="2" width="61.28515625" style="3" customWidth="1"/>
    <col min="3" max="3" width="11.7109375" style="3" customWidth="1"/>
    <col min="4" max="4" width="17" style="3" customWidth="1"/>
    <col min="5" max="5" width="9.140625" style="3"/>
    <col min="6" max="6" width="18.28515625" style="3" customWidth="1"/>
    <col min="7" max="7" width="9.140625" style="3"/>
    <col min="8" max="8" width="15.710937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507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3"/>
      <c r="F12" s="274">
        <f>[3]свод!$AV$12</f>
        <v>1287367.32</v>
      </c>
      <c r="G12" s="273"/>
      <c r="H12" s="274">
        <f>[3]свод!$AV$12</f>
        <v>1287367.32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[3]свод!$AV$13</f>
        <v>175363.56</v>
      </c>
      <c r="G21" s="25"/>
      <c r="H21" s="26">
        <f>[3]свод!$AV$13</f>
        <v>175363.56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[3]свод!$AV$14</f>
        <v>148177.32</v>
      </c>
      <c r="G22" s="25"/>
      <c r="H22" s="26">
        <f>[3]свод!$AV$14</f>
        <v>148177.32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[3]свод!$AV$15</f>
        <v>0</v>
      </c>
      <c r="G23" s="25"/>
      <c r="H23" s="26">
        <f>[3]свод!$AV$15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[3]свод!$AV$16</f>
        <v>272271.35999999999</v>
      </c>
      <c r="G24" s="25"/>
      <c r="H24" s="25">
        <f>[3]свод!$AV$16</f>
        <v>272271.35999999999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[3]свод!$AV$17</f>
        <v>76126.92</v>
      </c>
      <c r="G25" s="25"/>
      <c r="H25" s="25">
        <f>[3]свод!$AV$17</f>
        <v>76126.92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33">
        <f>SUM(F29:F38)</f>
        <v>112800</v>
      </c>
      <c r="G26" s="25"/>
      <c r="H26" s="26">
        <v>139000</v>
      </c>
      <c r="I26" s="14"/>
    </row>
    <row r="27" spans="1:9" x14ac:dyDescent="0.2">
      <c r="A27" s="271"/>
      <c r="B27" s="8" t="s">
        <v>208</v>
      </c>
      <c r="C27" s="8" t="s">
        <v>176</v>
      </c>
      <c r="D27" s="8"/>
      <c r="E27" s="25">
        <v>0</v>
      </c>
      <c r="F27" s="33">
        <v>0</v>
      </c>
      <c r="G27" s="25">
        <v>2</v>
      </c>
      <c r="H27" s="26">
        <v>2240</v>
      </c>
      <c r="I27" s="14">
        <v>12</v>
      </c>
    </row>
    <row r="28" spans="1:9" x14ac:dyDescent="0.2">
      <c r="A28" s="271"/>
      <c r="B28" s="8" t="s">
        <v>203</v>
      </c>
      <c r="C28" s="8" t="s">
        <v>176</v>
      </c>
      <c r="D28" s="8"/>
      <c r="E28" s="25">
        <v>0</v>
      </c>
      <c r="F28" s="33">
        <v>0</v>
      </c>
      <c r="G28" s="25">
        <v>2</v>
      </c>
      <c r="H28" s="26">
        <v>1960</v>
      </c>
      <c r="I28" s="14">
        <v>12</v>
      </c>
    </row>
    <row r="29" spans="1:9" x14ac:dyDescent="0.2">
      <c r="A29" s="271"/>
      <c r="B29" s="135" t="s">
        <v>102</v>
      </c>
      <c r="C29" s="13" t="s">
        <v>188</v>
      </c>
      <c r="D29" s="13"/>
      <c r="E29" s="25">
        <v>0.12</v>
      </c>
      <c r="F29" s="36">
        <v>31200</v>
      </c>
      <c r="G29" s="25">
        <v>0</v>
      </c>
      <c r="H29" s="25">
        <v>0</v>
      </c>
      <c r="I29" s="14">
        <v>12</v>
      </c>
    </row>
    <row r="30" spans="1:9" x14ac:dyDescent="0.2">
      <c r="A30" s="271"/>
      <c r="B30" s="18" t="s">
        <v>105</v>
      </c>
      <c r="C30" s="13" t="s">
        <v>176</v>
      </c>
      <c r="D30" s="13"/>
      <c r="E30" s="25">
        <v>6</v>
      </c>
      <c r="F30" s="36">
        <v>66000</v>
      </c>
      <c r="G30" s="25">
        <v>6</v>
      </c>
      <c r="H30" s="26">
        <v>17220</v>
      </c>
      <c r="I30" s="14">
        <v>12</v>
      </c>
    </row>
    <row r="31" spans="1:9" x14ac:dyDescent="0.2">
      <c r="A31" s="271"/>
      <c r="B31" s="18" t="s">
        <v>303</v>
      </c>
      <c r="C31" s="13" t="s">
        <v>188</v>
      </c>
      <c r="D31" s="13"/>
      <c r="E31" s="25">
        <v>0</v>
      </c>
      <c r="F31" s="36">
        <v>0</v>
      </c>
      <c r="G31" s="25">
        <v>8.0000000000000002E-3</v>
      </c>
      <c r="H31" s="36">
        <v>9980</v>
      </c>
      <c r="I31" s="14">
        <v>12</v>
      </c>
    </row>
    <row r="32" spans="1:9" x14ac:dyDescent="0.2">
      <c r="A32" s="271"/>
      <c r="B32" s="18" t="s">
        <v>110</v>
      </c>
      <c r="C32" s="13" t="s">
        <v>176</v>
      </c>
      <c r="D32" s="13"/>
      <c r="E32" s="25">
        <v>0</v>
      </c>
      <c r="F32" s="36">
        <v>0</v>
      </c>
      <c r="G32" s="25">
        <v>5</v>
      </c>
      <c r="H32" s="36">
        <v>14210</v>
      </c>
      <c r="I32" s="14">
        <v>12</v>
      </c>
    </row>
    <row r="33" spans="1:9" x14ac:dyDescent="0.2">
      <c r="A33" s="271"/>
      <c r="B33" s="18" t="s">
        <v>392</v>
      </c>
      <c r="C33" s="13" t="s">
        <v>188</v>
      </c>
      <c r="D33" s="13"/>
      <c r="E33" s="25">
        <v>2E-3</v>
      </c>
      <c r="F33" s="36">
        <v>8600</v>
      </c>
      <c r="G33" s="25">
        <v>0</v>
      </c>
      <c r="H33" s="36">
        <v>0</v>
      </c>
      <c r="I33" s="14">
        <v>12</v>
      </c>
    </row>
    <row r="34" spans="1:9" x14ac:dyDescent="0.2">
      <c r="A34" s="271"/>
      <c r="B34" s="18" t="s">
        <v>393</v>
      </c>
      <c r="C34" s="13" t="s">
        <v>188</v>
      </c>
      <c r="D34" s="13"/>
      <c r="E34" s="25">
        <v>2E-3</v>
      </c>
      <c r="F34" s="36">
        <v>2600</v>
      </c>
      <c r="G34" s="25">
        <v>8.0000000000000002E-3</v>
      </c>
      <c r="H34" s="36">
        <v>6980</v>
      </c>
      <c r="I34" s="14">
        <v>12</v>
      </c>
    </row>
    <row r="35" spans="1:9" x14ac:dyDescent="0.2">
      <c r="A35" s="271"/>
      <c r="B35" s="40" t="s">
        <v>310</v>
      </c>
      <c r="C35" s="13" t="s">
        <v>176</v>
      </c>
      <c r="D35" s="13"/>
      <c r="E35" s="25">
        <v>4</v>
      </c>
      <c r="F35" s="36">
        <v>4400</v>
      </c>
      <c r="G35" s="25">
        <v>17</v>
      </c>
      <c r="H35" s="36">
        <v>19870</v>
      </c>
      <c r="I35" s="14">
        <v>12</v>
      </c>
    </row>
    <row r="36" spans="1:9" x14ac:dyDescent="0.2">
      <c r="A36" s="271"/>
      <c r="B36" s="40" t="s">
        <v>236</v>
      </c>
      <c r="C36" s="13" t="s">
        <v>188</v>
      </c>
      <c r="D36" s="13"/>
      <c r="E36" s="25">
        <v>0</v>
      </c>
      <c r="F36" s="36">
        <v>0</v>
      </c>
      <c r="G36" s="25">
        <v>0.13</v>
      </c>
      <c r="H36" s="36">
        <v>23140</v>
      </c>
      <c r="I36" s="14">
        <v>12</v>
      </c>
    </row>
    <row r="37" spans="1:9" x14ac:dyDescent="0.2">
      <c r="A37" s="271"/>
      <c r="B37" s="40" t="s">
        <v>244</v>
      </c>
      <c r="C37" s="13" t="s">
        <v>176</v>
      </c>
      <c r="D37" s="13"/>
      <c r="E37" s="25">
        <v>0</v>
      </c>
      <c r="F37" s="36">
        <v>0</v>
      </c>
      <c r="G37" s="25">
        <v>18</v>
      </c>
      <c r="H37" s="36">
        <v>20230</v>
      </c>
      <c r="I37" s="14">
        <v>12</v>
      </c>
    </row>
    <row r="38" spans="1:9" x14ac:dyDescent="0.2">
      <c r="A38" s="271"/>
      <c r="B38" s="40" t="s">
        <v>311</v>
      </c>
      <c r="C38" s="13" t="s">
        <v>309</v>
      </c>
      <c r="D38" s="13"/>
      <c r="E38" s="25">
        <v>0</v>
      </c>
      <c r="F38" s="36">
        <v>0</v>
      </c>
      <c r="G38" s="25">
        <v>0</v>
      </c>
      <c r="H38" s="36">
        <v>23170</v>
      </c>
      <c r="I38" s="14"/>
    </row>
  </sheetData>
  <mergeCells count="14">
    <mergeCell ref="A26:A38"/>
    <mergeCell ref="A1:H1"/>
    <mergeCell ref="G12:G20"/>
    <mergeCell ref="A2:I9"/>
    <mergeCell ref="A12:A20"/>
    <mergeCell ref="E10:F10"/>
    <mergeCell ref="G10:H10"/>
    <mergeCell ref="E12:E20"/>
    <mergeCell ref="A10:A11"/>
    <mergeCell ref="B10:B11"/>
    <mergeCell ref="H12:H20"/>
    <mergeCell ref="D10:D11"/>
    <mergeCell ref="F12:F20"/>
    <mergeCell ref="C10:C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2" workbookViewId="0">
      <selection activeCell="H27" sqref="H27:H39"/>
    </sheetView>
  </sheetViews>
  <sheetFormatPr defaultRowHeight="12.75" x14ac:dyDescent="0.2"/>
  <cols>
    <col min="1" max="1" width="9.140625" style="4"/>
    <col min="2" max="2" width="60" style="3" customWidth="1"/>
    <col min="3" max="3" width="13" style="3" customWidth="1"/>
    <col min="4" max="4" width="15.140625" style="3" customWidth="1"/>
    <col min="5" max="5" width="9.140625" style="3"/>
    <col min="6" max="6" width="16.42578125" style="3" customWidth="1"/>
    <col min="7" max="7" width="9.140625" style="3"/>
    <col min="8" max="8" width="14.4257812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508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3"/>
      <c r="F12" s="274">
        <f>[3]свод!$AW$12</f>
        <v>1483775.6400000001</v>
      </c>
      <c r="G12" s="273"/>
      <c r="H12" s="274">
        <f>[3]свод!$AW$12</f>
        <v>1483775.6400000001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[3]свод!$AW$13</f>
        <v>202122.12</v>
      </c>
      <c r="G21" s="25"/>
      <c r="H21" s="26">
        <f>[3]свод!$AW$13</f>
        <v>202122.12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[3]свод!$AW$14</f>
        <v>170784.84</v>
      </c>
      <c r="G22" s="25"/>
      <c r="H22" s="26">
        <f>[3]свод!$AW$14</f>
        <v>170784.84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[3]свод!$AW$15</f>
        <v>0</v>
      </c>
      <c r="G23" s="25"/>
      <c r="H23" s="26">
        <f>[3]свод!$AW$15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[3]свод!$AW$16</f>
        <v>317869.92</v>
      </c>
      <c r="G24" s="25"/>
      <c r="H24" s="25">
        <f>[3]свод!$AW$16</f>
        <v>317869.92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[3]свод!$AW$17</f>
        <v>87743.040000000008</v>
      </c>
      <c r="G25" s="25"/>
      <c r="H25" s="25">
        <f>[3]свод!$AW$17</f>
        <v>87743.040000000008</v>
      </c>
      <c r="I25" s="14"/>
    </row>
    <row r="26" spans="1:9" ht="38.25" x14ac:dyDescent="0.2">
      <c r="A26" s="275">
        <v>7</v>
      </c>
      <c r="B26" s="8" t="s">
        <v>100</v>
      </c>
      <c r="C26" s="8"/>
      <c r="D26" s="8" t="s">
        <v>101</v>
      </c>
      <c r="E26" s="25"/>
      <c r="F26" s="33">
        <v>423200</v>
      </c>
      <c r="G26" s="25"/>
      <c r="H26" s="10">
        <v>396110</v>
      </c>
      <c r="I26" s="14"/>
    </row>
    <row r="27" spans="1:9" x14ac:dyDescent="0.2">
      <c r="A27" s="276"/>
      <c r="B27" s="17" t="s">
        <v>227</v>
      </c>
      <c r="C27" s="13" t="s">
        <v>394</v>
      </c>
      <c r="D27" s="13"/>
      <c r="E27" s="25">
        <v>2E-3</v>
      </c>
      <c r="F27" s="36">
        <v>2600</v>
      </c>
      <c r="G27" s="25">
        <v>5.0000000000000001E-3</v>
      </c>
      <c r="H27" s="36">
        <v>7140</v>
      </c>
      <c r="I27" s="14">
        <v>12</v>
      </c>
    </row>
    <row r="28" spans="1:9" x14ac:dyDescent="0.2">
      <c r="A28" s="276"/>
      <c r="B28" s="17" t="s">
        <v>303</v>
      </c>
      <c r="C28" s="13" t="s">
        <v>394</v>
      </c>
      <c r="D28" s="13"/>
      <c r="E28" s="25">
        <v>0</v>
      </c>
      <c r="F28" s="36">
        <v>0</v>
      </c>
      <c r="G28" s="146">
        <v>8.0000000000000002E-3</v>
      </c>
      <c r="H28" s="36">
        <v>9980</v>
      </c>
      <c r="I28" s="14">
        <v>12</v>
      </c>
    </row>
    <row r="29" spans="1:9" x14ac:dyDescent="0.2">
      <c r="A29" s="276"/>
      <c r="B29" s="17" t="s">
        <v>395</v>
      </c>
      <c r="C29" s="13" t="s">
        <v>394</v>
      </c>
      <c r="D29" s="13"/>
      <c r="E29" s="25">
        <v>2E-3</v>
      </c>
      <c r="F29" s="36">
        <v>8600</v>
      </c>
      <c r="G29" s="25">
        <v>0</v>
      </c>
      <c r="H29" s="36">
        <v>0</v>
      </c>
      <c r="I29" s="14">
        <v>12</v>
      </c>
    </row>
    <row r="30" spans="1:9" x14ac:dyDescent="0.2">
      <c r="A30" s="276"/>
      <c r="B30" s="18" t="s">
        <v>189</v>
      </c>
      <c r="C30" s="13" t="s">
        <v>176</v>
      </c>
      <c r="D30" s="13"/>
      <c r="E30" s="25">
        <v>2</v>
      </c>
      <c r="F30" s="36">
        <v>2200</v>
      </c>
      <c r="G30" s="25">
        <v>17</v>
      </c>
      <c r="H30" s="36">
        <v>19870</v>
      </c>
      <c r="I30" s="14">
        <v>12</v>
      </c>
    </row>
    <row r="31" spans="1:9" x14ac:dyDescent="0.2">
      <c r="A31" s="276"/>
      <c r="B31" s="18" t="s">
        <v>225</v>
      </c>
      <c r="C31" s="13" t="s">
        <v>176</v>
      </c>
      <c r="D31" s="13"/>
      <c r="E31" s="25">
        <v>0</v>
      </c>
      <c r="F31" s="36">
        <v>0</v>
      </c>
      <c r="G31" s="25">
        <v>3</v>
      </c>
      <c r="H31" s="36">
        <v>6980</v>
      </c>
      <c r="I31" s="14">
        <v>12</v>
      </c>
    </row>
    <row r="32" spans="1:9" x14ac:dyDescent="0.2">
      <c r="A32" s="276"/>
      <c r="B32" s="18" t="s">
        <v>374</v>
      </c>
      <c r="C32" s="13" t="s">
        <v>176</v>
      </c>
      <c r="D32" s="13"/>
      <c r="E32" s="25">
        <v>1</v>
      </c>
      <c r="F32" s="36">
        <v>300000</v>
      </c>
      <c r="G32" s="25">
        <v>1</v>
      </c>
      <c r="H32" s="36">
        <v>225241</v>
      </c>
      <c r="I32" s="14">
        <v>36</v>
      </c>
    </row>
    <row r="33" spans="1:9" x14ac:dyDescent="0.2">
      <c r="A33" s="276"/>
      <c r="B33" s="18" t="s">
        <v>384</v>
      </c>
      <c r="C33" s="13" t="s">
        <v>188</v>
      </c>
      <c r="D33" s="13"/>
      <c r="E33" s="25">
        <v>0.03</v>
      </c>
      <c r="F33" s="36">
        <v>7800</v>
      </c>
      <c r="G33" s="25">
        <v>0</v>
      </c>
      <c r="H33" s="36">
        <v>0</v>
      </c>
      <c r="I33" s="14">
        <v>24</v>
      </c>
    </row>
    <row r="34" spans="1:9" x14ac:dyDescent="0.2">
      <c r="A34" s="276"/>
      <c r="B34" s="18" t="s">
        <v>373</v>
      </c>
      <c r="C34" s="13" t="s">
        <v>176</v>
      </c>
      <c r="D34" s="13"/>
      <c r="E34" s="25">
        <v>7</v>
      </c>
      <c r="F34" s="36">
        <v>77000</v>
      </c>
      <c r="G34" s="25">
        <v>7</v>
      </c>
      <c r="H34" s="36">
        <v>14450</v>
      </c>
      <c r="I34" s="14">
        <v>12</v>
      </c>
    </row>
    <row r="35" spans="1:9" x14ac:dyDescent="0.2">
      <c r="A35" s="276"/>
      <c r="B35" s="18" t="s">
        <v>396</v>
      </c>
      <c r="C35" s="13" t="s">
        <v>176</v>
      </c>
      <c r="D35" s="13"/>
      <c r="E35" s="25">
        <v>1</v>
      </c>
      <c r="F35" s="36">
        <v>8000</v>
      </c>
      <c r="G35" s="25">
        <v>1</v>
      </c>
      <c r="H35" s="36">
        <v>1980</v>
      </c>
      <c r="I35" s="14">
        <v>12</v>
      </c>
    </row>
    <row r="36" spans="1:9" x14ac:dyDescent="0.2">
      <c r="A36" s="276"/>
      <c r="B36" s="18" t="s">
        <v>312</v>
      </c>
      <c r="C36" s="13" t="s">
        <v>188</v>
      </c>
      <c r="D36" s="13"/>
      <c r="E36" s="25">
        <v>0</v>
      </c>
      <c r="F36" s="36">
        <v>0</v>
      </c>
      <c r="G36" s="25">
        <v>0.03</v>
      </c>
      <c r="H36" s="36">
        <v>33680</v>
      </c>
      <c r="I36" s="14">
        <v>12</v>
      </c>
    </row>
    <row r="37" spans="1:9" x14ac:dyDescent="0.2">
      <c r="A37" s="276"/>
      <c r="B37" s="18" t="s">
        <v>304</v>
      </c>
      <c r="C37" s="13" t="s">
        <v>176</v>
      </c>
      <c r="D37" s="13"/>
      <c r="E37" s="25">
        <v>0</v>
      </c>
      <c r="F37" s="36">
        <v>0</v>
      </c>
      <c r="G37" s="25">
        <v>2</v>
      </c>
      <c r="H37" s="36">
        <v>2640</v>
      </c>
      <c r="I37" s="14">
        <v>12</v>
      </c>
    </row>
    <row r="38" spans="1:9" ht="25.5" x14ac:dyDescent="0.2">
      <c r="A38" s="276"/>
      <c r="B38" s="18" t="s">
        <v>191</v>
      </c>
      <c r="C38" s="13" t="s">
        <v>176</v>
      </c>
      <c r="D38" s="13"/>
      <c r="E38" s="25">
        <v>18</v>
      </c>
      <c r="F38" s="36">
        <v>17000</v>
      </c>
      <c r="G38" s="25">
        <v>5</v>
      </c>
      <c r="H38" s="36">
        <v>8130</v>
      </c>
      <c r="I38" s="14">
        <v>12</v>
      </c>
    </row>
    <row r="39" spans="1:9" x14ac:dyDescent="0.2">
      <c r="A39" s="276"/>
      <c r="B39" s="18" t="s">
        <v>313</v>
      </c>
      <c r="C39" s="13" t="s">
        <v>309</v>
      </c>
      <c r="D39" s="13"/>
      <c r="E39" s="25">
        <v>0</v>
      </c>
      <c r="F39" s="36">
        <v>0</v>
      </c>
      <c r="G39" s="25">
        <v>0</v>
      </c>
      <c r="H39" s="36">
        <v>66020</v>
      </c>
      <c r="I39" s="14"/>
    </row>
    <row r="40" spans="1:9" x14ac:dyDescent="0.2">
      <c r="F40" s="83"/>
      <c r="I40" s="45"/>
    </row>
  </sheetData>
  <mergeCells count="14">
    <mergeCell ref="A26:A39"/>
    <mergeCell ref="A2:I9"/>
    <mergeCell ref="A1:H1"/>
    <mergeCell ref="A12:A20"/>
    <mergeCell ref="G10:H10"/>
    <mergeCell ref="E12:E20"/>
    <mergeCell ref="F12:F20"/>
    <mergeCell ref="G12:G20"/>
    <mergeCell ref="H12:H20"/>
    <mergeCell ref="C10:C11"/>
    <mergeCell ref="D10:D11"/>
    <mergeCell ref="A10:A11"/>
    <mergeCell ref="E10:F10"/>
    <mergeCell ref="B10:B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1" type="noConversion"/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3" workbookViewId="0">
      <selection activeCell="H27" sqref="H27:H40"/>
    </sheetView>
  </sheetViews>
  <sheetFormatPr defaultRowHeight="12.75" x14ac:dyDescent="0.2"/>
  <cols>
    <col min="1" max="1" width="9.140625" style="4"/>
    <col min="2" max="2" width="56.5703125" style="3" customWidth="1"/>
    <col min="3" max="3" width="11.7109375" style="3" customWidth="1"/>
    <col min="4" max="4" width="16.7109375" style="3" customWidth="1"/>
    <col min="5" max="5" width="10" style="3" customWidth="1"/>
    <col min="6" max="6" width="16.5703125" style="3" customWidth="1"/>
    <col min="7" max="7" width="9.140625" style="3"/>
    <col min="8" max="8" width="16.570312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509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3"/>
      <c r="F12" s="274">
        <f>[3]свод!$AX$12</f>
        <v>2298455.88</v>
      </c>
      <c r="G12" s="273"/>
      <c r="H12" s="274">
        <f>[3]свод!$AX$12</f>
        <v>2298455.88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[3]свод!$AX$13</f>
        <v>313096.32000000001</v>
      </c>
      <c r="G21" s="25"/>
      <c r="H21" s="26">
        <f>[3]свод!$AX$13</f>
        <v>313096.32000000001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[3]свод!$AX$14</f>
        <v>1085.52</v>
      </c>
      <c r="G22" s="25"/>
      <c r="H22" s="26">
        <f>[3]свод!$AX$14</f>
        <v>1085.52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[3]свод!$AX$15</f>
        <v>0</v>
      </c>
      <c r="G23" s="25"/>
      <c r="H23" s="26">
        <f>[3]свод!$AX$15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[3]свод!$AX$16</f>
        <v>495100.32</v>
      </c>
      <c r="G24" s="25"/>
      <c r="H24" s="25">
        <f>[3]свод!$AX$16</f>
        <v>495100.32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[3]свод!$AX$17</f>
        <v>135918.48000000001</v>
      </c>
      <c r="G25" s="25"/>
      <c r="H25" s="25">
        <f>[3]свод!$AX$17</f>
        <v>135918.48000000001</v>
      </c>
      <c r="I25" s="14"/>
    </row>
    <row r="26" spans="1:9" ht="25.5" x14ac:dyDescent="0.2">
      <c r="A26" s="275">
        <v>7</v>
      </c>
      <c r="B26" s="8" t="s">
        <v>100</v>
      </c>
      <c r="C26" s="8"/>
      <c r="D26" s="8" t="s">
        <v>101</v>
      </c>
      <c r="E26" s="25"/>
      <c r="F26" s="33">
        <f>SUM(F27:F40)</f>
        <v>1125600</v>
      </c>
      <c r="G26" s="25"/>
      <c r="H26" s="26">
        <v>1171980</v>
      </c>
      <c r="I26" s="14"/>
    </row>
    <row r="27" spans="1:9" x14ac:dyDescent="0.2">
      <c r="A27" s="276"/>
      <c r="B27" s="17" t="s">
        <v>314</v>
      </c>
      <c r="C27" s="13" t="s">
        <v>176</v>
      </c>
      <c r="D27" s="13"/>
      <c r="E27" s="25">
        <v>3</v>
      </c>
      <c r="F27" s="36">
        <v>900000</v>
      </c>
      <c r="G27" s="25">
        <v>3</v>
      </c>
      <c r="H27" s="26">
        <v>714960</v>
      </c>
      <c r="I27" s="14">
        <v>36</v>
      </c>
    </row>
    <row r="28" spans="1:9" x14ac:dyDescent="0.2">
      <c r="A28" s="276"/>
      <c r="B28" s="17" t="s">
        <v>397</v>
      </c>
      <c r="C28" s="13" t="s">
        <v>176</v>
      </c>
      <c r="D28" s="13"/>
      <c r="E28" s="25">
        <v>3</v>
      </c>
      <c r="F28" s="36">
        <v>24000</v>
      </c>
      <c r="G28" s="25">
        <v>3</v>
      </c>
      <c r="H28" s="36">
        <v>5980</v>
      </c>
      <c r="I28" s="14">
        <v>12</v>
      </c>
    </row>
    <row r="29" spans="1:9" x14ac:dyDescent="0.2">
      <c r="A29" s="276"/>
      <c r="B29" s="17" t="s">
        <v>274</v>
      </c>
      <c r="C29" s="13" t="s">
        <v>176</v>
      </c>
      <c r="D29" s="13"/>
      <c r="E29" s="25">
        <v>0</v>
      </c>
      <c r="F29" s="36">
        <v>0</v>
      </c>
      <c r="G29" s="25">
        <v>14</v>
      </c>
      <c r="H29" s="36">
        <v>17360</v>
      </c>
      <c r="I29" s="14">
        <v>12</v>
      </c>
    </row>
    <row r="30" spans="1:9" x14ac:dyDescent="0.2">
      <c r="A30" s="276"/>
      <c r="B30" s="17" t="s">
        <v>54</v>
      </c>
      <c r="C30" s="13" t="s">
        <v>176</v>
      </c>
      <c r="D30" s="13"/>
      <c r="E30" s="25">
        <v>0</v>
      </c>
      <c r="F30" s="36">
        <v>0</v>
      </c>
      <c r="G30" s="25">
        <v>1</v>
      </c>
      <c r="H30" s="36">
        <v>3110</v>
      </c>
      <c r="I30" s="14">
        <v>12</v>
      </c>
    </row>
    <row r="31" spans="1:9" x14ac:dyDescent="0.2">
      <c r="A31" s="276"/>
      <c r="B31" s="17" t="s">
        <v>373</v>
      </c>
      <c r="C31" s="13" t="s">
        <v>176</v>
      </c>
      <c r="D31" s="13"/>
      <c r="E31" s="25">
        <v>11</v>
      </c>
      <c r="F31" s="36">
        <v>121000</v>
      </c>
      <c r="G31" s="25">
        <v>11</v>
      </c>
      <c r="H31" s="36">
        <v>145380</v>
      </c>
      <c r="I31" s="14">
        <v>12</v>
      </c>
    </row>
    <row r="32" spans="1:9" x14ac:dyDescent="0.2">
      <c r="A32" s="276"/>
      <c r="B32" s="17" t="s">
        <v>371</v>
      </c>
      <c r="C32" s="13" t="s">
        <v>188</v>
      </c>
      <c r="D32" s="13"/>
      <c r="E32" s="25">
        <v>2E-3</v>
      </c>
      <c r="F32" s="36">
        <v>8600</v>
      </c>
      <c r="G32" s="25">
        <v>0</v>
      </c>
      <c r="H32" s="36">
        <v>0</v>
      </c>
      <c r="I32" s="14">
        <v>12</v>
      </c>
    </row>
    <row r="33" spans="1:9" x14ac:dyDescent="0.2">
      <c r="A33" s="276"/>
      <c r="B33" s="17" t="s">
        <v>303</v>
      </c>
      <c r="C33" s="13" t="s">
        <v>188</v>
      </c>
      <c r="D33" s="13"/>
      <c r="E33" s="25">
        <v>0</v>
      </c>
      <c r="F33" s="36">
        <v>0</v>
      </c>
      <c r="G33" s="25">
        <v>1.7000000000000001E-2</v>
      </c>
      <c r="H33" s="36">
        <v>21230</v>
      </c>
      <c r="I33" s="14">
        <v>12</v>
      </c>
    </row>
    <row r="34" spans="1:9" x14ac:dyDescent="0.2">
      <c r="A34" s="276"/>
      <c r="B34" s="17" t="s">
        <v>51</v>
      </c>
      <c r="C34" s="13" t="s">
        <v>188</v>
      </c>
      <c r="D34" s="13"/>
      <c r="E34" s="25">
        <v>0</v>
      </c>
      <c r="F34" s="36">
        <v>0</v>
      </c>
      <c r="G34" s="25">
        <v>1.4999999999999999E-2</v>
      </c>
      <c r="H34" s="36">
        <v>7140</v>
      </c>
      <c r="I34" s="14">
        <v>12</v>
      </c>
    </row>
    <row r="35" spans="1:9" x14ac:dyDescent="0.2">
      <c r="A35" s="276"/>
      <c r="B35" s="17" t="s">
        <v>110</v>
      </c>
      <c r="C35" s="13" t="s">
        <v>176</v>
      </c>
      <c r="D35" s="13"/>
      <c r="E35" s="25">
        <v>0</v>
      </c>
      <c r="F35" s="36">
        <v>0</v>
      </c>
      <c r="G35" s="25">
        <v>10</v>
      </c>
      <c r="H35" s="36">
        <v>28960</v>
      </c>
      <c r="I35" s="14">
        <v>12</v>
      </c>
    </row>
    <row r="36" spans="1:9" x14ac:dyDescent="0.2">
      <c r="A36" s="276"/>
      <c r="B36" s="17" t="s">
        <v>200</v>
      </c>
      <c r="C36" s="13" t="s">
        <v>176</v>
      </c>
      <c r="D36" s="13"/>
      <c r="E36" s="25">
        <v>0</v>
      </c>
      <c r="F36" s="36">
        <v>0</v>
      </c>
      <c r="G36" s="25">
        <v>23</v>
      </c>
      <c r="H36" s="36">
        <v>26130</v>
      </c>
      <c r="I36" s="14">
        <v>12</v>
      </c>
    </row>
    <row r="37" spans="1:9" x14ac:dyDescent="0.2">
      <c r="A37" s="276"/>
      <c r="B37" s="139" t="s">
        <v>228</v>
      </c>
      <c r="C37" s="13" t="s">
        <v>188</v>
      </c>
      <c r="D37" s="13"/>
      <c r="E37" s="25">
        <v>0.04</v>
      </c>
      <c r="F37" s="36">
        <v>20000</v>
      </c>
      <c r="G37" s="25">
        <v>0.03</v>
      </c>
      <c r="H37" s="36">
        <v>36140</v>
      </c>
      <c r="I37" s="14">
        <v>12</v>
      </c>
    </row>
    <row r="38" spans="1:9" x14ac:dyDescent="0.2">
      <c r="A38" s="276"/>
      <c r="B38" s="40" t="s">
        <v>207</v>
      </c>
      <c r="C38" s="13" t="s">
        <v>176</v>
      </c>
      <c r="D38" s="13"/>
      <c r="E38" s="25">
        <v>54</v>
      </c>
      <c r="F38" s="36">
        <v>52000</v>
      </c>
      <c r="G38" s="25">
        <v>45</v>
      </c>
      <c r="H38" s="36">
        <v>51690</v>
      </c>
      <c r="I38" s="14">
        <v>12</v>
      </c>
    </row>
    <row r="39" spans="1:9" x14ac:dyDescent="0.2">
      <c r="A39" s="276"/>
      <c r="B39" s="40" t="s">
        <v>304</v>
      </c>
      <c r="C39" s="13" t="s">
        <v>176</v>
      </c>
      <c r="D39" s="13"/>
      <c r="E39" s="25">
        <v>0</v>
      </c>
      <c r="F39" s="36">
        <v>0</v>
      </c>
      <c r="G39" s="25">
        <v>5</v>
      </c>
      <c r="H39" s="36">
        <v>7360</v>
      </c>
      <c r="I39" s="14">
        <v>12</v>
      </c>
    </row>
    <row r="40" spans="1:9" x14ac:dyDescent="0.2">
      <c r="A40" s="276"/>
      <c r="B40" s="40" t="s">
        <v>311</v>
      </c>
      <c r="C40" s="13" t="s">
        <v>305</v>
      </c>
      <c r="D40" s="13"/>
      <c r="E40" s="25">
        <v>0</v>
      </c>
      <c r="F40" s="36">
        <v>0</v>
      </c>
      <c r="G40" s="25">
        <v>0</v>
      </c>
      <c r="H40" s="36">
        <v>106540</v>
      </c>
      <c r="I40" s="14"/>
    </row>
    <row r="41" spans="1:9" x14ac:dyDescent="0.2">
      <c r="E41" s="34"/>
      <c r="F41" s="34"/>
      <c r="G41" s="34"/>
      <c r="H41" s="34"/>
    </row>
    <row r="42" spans="1:9" x14ac:dyDescent="0.2">
      <c r="E42" s="34"/>
      <c r="F42" s="34"/>
      <c r="G42" s="34"/>
      <c r="H42" s="34"/>
    </row>
    <row r="43" spans="1:9" x14ac:dyDescent="0.2">
      <c r="E43" s="34"/>
      <c r="F43" s="34"/>
      <c r="G43" s="34"/>
      <c r="H43" s="34"/>
    </row>
    <row r="44" spans="1:9" x14ac:dyDescent="0.2">
      <c r="E44" s="34"/>
      <c r="F44" s="34"/>
      <c r="G44" s="34"/>
      <c r="H44" s="34"/>
    </row>
    <row r="45" spans="1:9" x14ac:dyDescent="0.2">
      <c r="E45" s="34"/>
      <c r="F45" s="34"/>
      <c r="G45" s="34"/>
      <c r="H45" s="34"/>
    </row>
    <row r="46" spans="1:9" x14ac:dyDescent="0.2">
      <c r="E46" s="34"/>
      <c r="F46" s="34"/>
      <c r="G46" s="34"/>
      <c r="H46" s="34"/>
    </row>
    <row r="47" spans="1:9" x14ac:dyDescent="0.2">
      <c r="E47" s="34"/>
      <c r="F47" s="34"/>
      <c r="G47" s="34"/>
      <c r="H47" s="34"/>
    </row>
    <row r="48" spans="1:9" x14ac:dyDescent="0.2">
      <c r="E48" s="34"/>
      <c r="F48" s="34"/>
      <c r="G48" s="34"/>
      <c r="H48" s="34"/>
    </row>
    <row r="49" spans="5:8" x14ac:dyDescent="0.2">
      <c r="E49" s="34"/>
      <c r="F49" s="34"/>
      <c r="G49" s="34"/>
      <c r="H49" s="34"/>
    </row>
    <row r="50" spans="5:8" x14ac:dyDescent="0.2">
      <c r="E50" s="34"/>
      <c r="F50" s="34"/>
      <c r="G50" s="34"/>
      <c r="H50" s="34"/>
    </row>
    <row r="51" spans="5:8" x14ac:dyDescent="0.2">
      <c r="E51" s="34"/>
      <c r="F51" s="34"/>
      <c r="G51" s="34"/>
      <c r="H51" s="34"/>
    </row>
    <row r="52" spans="5:8" x14ac:dyDescent="0.2">
      <c r="E52" s="34"/>
      <c r="F52" s="34"/>
      <c r="G52" s="34"/>
      <c r="H52" s="34"/>
    </row>
    <row r="53" spans="5:8" x14ac:dyDescent="0.2">
      <c r="E53" s="34"/>
      <c r="F53" s="34"/>
      <c r="G53" s="34"/>
      <c r="H53" s="34"/>
    </row>
    <row r="54" spans="5:8" x14ac:dyDescent="0.2">
      <c r="E54" s="34"/>
      <c r="F54" s="34"/>
      <c r="G54" s="34"/>
      <c r="H54" s="34"/>
    </row>
    <row r="55" spans="5:8" x14ac:dyDescent="0.2">
      <c r="E55" s="34"/>
      <c r="F55" s="34"/>
      <c r="G55" s="34"/>
      <c r="H55" s="34"/>
    </row>
    <row r="56" spans="5:8" x14ac:dyDescent="0.2">
      <c r="E56" s="34"/>
      <c r="F56" s="34"/>
      <c r="G56" s="34"/>
      <c r="H56" s="34"/>
    </row>
    <row r="57" spans="5:8" x14ac:dyDescent="0.2">
      <c r="E57" s="34"/>
      <c r="F57" s="34"/>
      <c r="G57" s="34"/>
      <c r="H57" s="34"/>
    </row>
    <row r="58" spans="5:8" x14ac:dyDescent="0.2">
      <c r="E58" s="34"/>
      <c r="F58" s="34"/>
      <c r="G58" s="34"/>
      <c r="H58" s="34"/>
    </row>
    <row r="59" spans="5:8" x14ac:dyDescent="0.2">
      <c r="E59" s="34"/>
      <c r="F59" s="34"/>
      <c r="G59" s="34"/>
      <c r="H59" s="34"/>
    </row>
    <row r="60" spans="5:8" x14ac:dyDescent="0.2">
      <c r="E60" s="34"/>
      <c r="F60" s="34"/>
      <c r="G60" s="34"/>
      <c r="H60" s="34"/>
    </row>
    <row r="61" spans="5:8" x14ac:dyDescent="0.2">
      <c r="E61" s="34"/>
      <c r="F61" s="34"/>
      <c r="G61" s="34"/>
      <c r="H61" s="34"/>
    </row>
    <row r="62" spans="5:8" x14ac:dyDescent="0.2">
      <c r="E62" s="34"/>
      <c r="F62" s="34"/>
      <c r="G62" s="34"/>
      <c r="H62" s="34"/>
    </row>
    <row r="63" spans="5:8" x14ac:dyDescent="0.2">
      <c r="E63" s="34"/>
      <c r="F63" s="34"/>
      <c r="G63" s="34"/>
      <c r="H63" s="34"/>
    </row>
    <row r="64" spans="5:8" x14ac:dyDescent="0.2">
      <c r="E64" s="34"/>
      <c r="F64" s="34"/>
      <c r="G64" s="34"/>
      <c r="H64" s="34"/>
    </row>
    <row r="65" spans="5:8" x14ac:dyDescent="0.2">
      <c r="E65" s="34"/>
      <c r="F65" s="34"/>
      <c r="G65" s="34"/>
      <c r="H65" s="34"/>
    </row>
    <row r="66" spans="5:8" x14ac:dyDescent="0.2">
      <c r="E66" s="34"/>
      <c r="F66" s="34"/>
      <c r="G66" s="34"/>
      <c r="H66" s="34"/>
    </row>
    <row r="67" spans="5:8" x14ac:dyDescent="0.2">
      <c r="E67" s="34"/>
      <c r="F67" s="34"/>
      <c r="G67" s="34"/>
      <c r="H67" s="34"/>
    </row>
    <row r="68" spans="5:8" x14ac:dyDescent="0.2">
      <c r="E68" s="34"/>
      <c r="F68" s="34"/>
      <c r="G68" s="34"/>
      <c r="H68" s="34"/>
    </row>
    <row r="69" spans="5:8" x14ac:dyDescent="0.2">
      <c r="E69" s="34"/>
      <c r="F69" s="34"/>
      <c r="G69" s="34"/>
      <c r="H69" s="34"/>
    </row>
    <row r="70" spans="5:8" x14ac:dyDescent="0.2">
      <c r="E70" s="34"/>
      <c r="F70" s="34"/>
      <c r="G70" s="34"/>
      <c r="H70" s="34"/>
    </row>
    <row r="71" spans="5:8" x14ac:dyDescent="0.2">
      <c r="E71" s="34"/>
      <c r="F71" s="34"/>
      <c r="G71" s="34"/>
      <c r="H71" s="34"/>
    </row>
    <row r="72" spans="5:8" x14ac:dyDescent="0.2">
      <c r="E72" s="34"/>
      <c r="F72" s="34"/>
      <c r="G72" s="34"/>
      <c r="H72" s="34"/>
    </row>
    <row r="73" spans="5:8" x14ac:dyDescent="0.2">
      <c r="E73" s="34"/>
      <c r="F73" s="34"/>
      <c r="G73" s="34"/>
      <c r="H73" s="34"/>
    </row>
    <row r="74" spans="5:8" x14ac:dyDescent="0.2">
      <c r="E74" s="34"/>
      <c r="F74" s="34"/>
      <c r="G74" s="34"/>
      <c r="H74" s="34"/>
    </row>
    <row r="75" spans="5:8" x14ac:dyDescent="0.2">
      <c r="E75" s="34"/>
      <c r="F75" s="34"/>
      <c r="G75" s="34"/>
      <c r="H75" s="34"/>
    </row>
    <row r="76" spans="5:8" x14ac:dyDescent="0.2">
      <c r="E76" s="34"/>
      <c r="F76" s="34"/>
      <c r="G76" s="34"/>
      <c r="H76" s="34"/>
    </row>
    <row r="77" spans="5:8" x14ac:dyDescent="0.2">
      <c r="E77" s="34"/>
      <c r="F77" s="34"/>
      <c r="G77" s="34"/>
      <c r="H77" s="34"/>
    </row>
    <row r="78" spans="5:8" x14ac:dyDescent="0.2">
      <c r="E78" s="34"/>
      <c r="F78" s="34"/>
      <c r="G78" s="34"/>
      <c r="H78" s="34"/>
    </row>
    <row r="79" spans="5:8" x14ac:dyDescent="0.2">
      <c r="E79" s="34"/>
      <c r="F79" s="34"/>
      <c r="G79" s="34"/>
      <c r="H79" s="34"/>
    </row>
    <row r="80" spans="5:8" x14ac:dyDescent="0.2">
      <c r="E80" s="34"/>
      <c r="F80" s="34"/>
      <c r="G80" s="34"/>
      <c r="H80" s="34"/>
    </row>
    <row r="81" spans="5:8" x14ac:dyDescent="0.2">
      <c r="E81" s="34"/>
      <c r="F81" s="34"/>
      <c r="G81" s="34"/>
      <c r="H81" s="34"/>
    </row>
    <row r="82" spans="5:8" x14ac:dyDescent="0.2">
      <c r="E82" s="34"/>
      <c r="F82" s="34"/>
      <c r="G82" s="34"/>
      <c r="H82" s="34"/>
    </row>
    <row r="83" spans="5:8" x14ac:dyDescent="0.2">
      <c r="E83" s="34"/>
      <c r="F83" s="34"/>
      <c r="G83" s="34"/>
      <c r="H83" s="34"/>
    </row>
    <row r="84" spans="5:8" x14ac:dyDescent="0.2">
      <c r="E84" s="34"/>
      <c r="F84" s="34"/>
      <c r="G84" s="34"/>
      <c r="H84" s="34"/>
    </row>
    <row r="85" spans="5:8" x14ac:dyDescent="0.2">
      <c r="E85" s="34"/>
      <c r="F85" s="34"/>
      <c r="G85" s="34"/>
      <c r="H85" s="34"/>
    </row>
    <row r="86" spans="5:8" x14ac:dyDescent="0.2">
      <c r="E86" s="34"/>
      <c r="F86" s="34"/>
      <c r="G86" s="34"/>
      <c r="H86" s="34"/>
    </row>
    <row r="87" spans="5:8" x14ac:dyDescent="0.2">
      <c r="E87" s="34"/>
      <c r="F87" s="34"/>
      <c r="G87" s="34"/>
      <c r="H87" s="34"/>
    </row>
    <row r="88" spans="5:8" x14ac:dyDescent="0.2">
      <c r="E88" s="34"/>
      <c r="F88" s="34"/>
      <c r="G88" s="34"/>
      <c r="H88" s="34"/>
    </row>
    <row r="89" spans="5:8" x14ac:dyDescent="0.2">
      <c r="E89" s="34"/>
      <c r="F89" s="34"/>
      <c r="G89" s="34"/>
      <c r="H89" s="34"/>
    </row>
    <row r="90" spans="5:8" x14ac:dyDescent="0.2">
      <c r="E90" s="34"/>
      <c r="F90" s="34"/>
      <c r="G90" s="34"/>
      <c r="H90" s="34"/>
    </row>
    <row r="91" spans="5:8" x14ac:dyDescent="0.2">
      <c r="E91" s="34"/>
      <c r="F91" s="34"/>
      <c r="G91" s="34"/>
      <c r="H91" s="34"/>
    </row>
    <row r="92" spans="5:8" x14ac:dyDescent="0.2">
      <c r="E92" s="34"/>
      <c r="F92" s="34"/>
      <c r="G92" s="34"/>
      <c r="H92" s="34"/>
    </row>
    <row r="93" spans="5:8" x14ac:dyDescent="0.2">
      <c r="E93" s="34"/>
      <c r="F93" s="34"/>
      <c r="G93" s="34"/>
      <c r="H93" s="34"/>
    </row>
    <row r="94" spans="5:8" x14ac:dyDescent="0.2">
      <c r="E94" s="34"/>
      <c r="F94" s="34"/>
      <c r="G94" s="34"/>
      <c r="H94" s="34"/>
    </row>
    <row r="95" spans="5:8" x14ac:dyDescent="0.2">
      <c r="E95" s="34"/>
      <c r="F95" s="34"/>
      <c r="G95" s="34"/>
      <c r="H95" s="34"/>
    </row>
  </sheetData>
  <mergeCells count="14">
    <mergeCell ref="A26:A40"/>
    <mergeCell ref="A1:H1"/>
    <mergeCell ref="G12:G20"/>
    <mergeCell ref="A2:I9"/>
    <mergeCell ref="A12:A20"/>
    <mergeCell ref="E10:F10"/>
    <mergeCell ref="G10:H10"/>
    <mergeCell ref="E12:E20"/>
    <mergeCell ref="A10:A11"/>
    <mergeCell ref="B10:B11"/>
    <mergeCell ref="H12:H20"/>
    <mergeCell ref="D10:D11"/>
    <mergeCell ref="F12:F20"/>
    <mergeCell ref="C10:C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6.5703125" style="4" customWidth="1"/>
    <col min="2" max="2" width="46.85546875" style="3" customWidth="1"/>
    <col min="3" max="3" width="10.140625" style="3" customWidth="1"/>
    <col min="4" max="4" width="17.140625" style="3" customWidth="1"/>
    <col min="5" max="5" width="8.7109375" style="3" customWidth="1"/>
    <col min="6" max="6" width="17.5703125" style="3" customWidth="1"/>
    <col min="7" max="7" width="9.28515625" style="3" customWidth="1"/>
    <col min="8" max="8" width="12.425781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510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25"/>
      <c r="F12" s="273">
        <f>[3]свод!$BC$12</f>
        <v>637339.07999999996</v>
      </c>
      <c r="G12" s="25"/>
      <c r="H12" s="273">
        <f>[3]свод!$BC$12</f>
        <v>637339.07999999996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5"/>
      <c r="F13" s="273"/>
      <c r="G13" s="25"/>
      <c r="H13" s="273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25"/>
      <c r="F14" s="273"/>
      <c r="G14" s="25"/>
      <c r="H14" s="273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5"/>
      <c r="F15" s="273"/>
      <c r="G15" s="25"/>
      <c r="H15" s="273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5"/>
      <c r="F16" s="273"/>
      <c r="G16" s="25"/>
      <c r="H16" s="273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25"/>
      <c r="F17" s="273"/>
      <c r="G17" s="25"/>
      <c r="H17" s="273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25"/>
      <c r="F18" s="273"/>
      <c r="G18" s="25"/>
      <c r="H18" s="273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25"/>
      <c r="F19" s="273"/>
      <c r="G19" s="25"/>
      <c r="H19" s="273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25"/>
      <c r="F20" s="273"/>
      <c r="G20" s="25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51">
        <f>[3]свод!$BC$13</f>
        <v>86819.040000000008</v>
      </c>
      <c r="G21" s="25"/>
      <c r="H21" s="51">
        <f>[3]свод!$BC$13</f>
        <v>86819.040000000008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51">
        <f>[3]свод!$BC$14</f>
        <v>0</v>
      </c>
      <c r="G22" s="25"/>
      <c r="H22" s="51">
        <f>[3]свод!$BC$14</f>
        <v>0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25"/>
      <c r="F23" s="51">
        <f>[3]свод!$BC$15</f>
        <v>27594.239999999998</v>
      </c>
      <c r="G23" s="25"/>
      <c r="H23" s="51">
        <f>[3]свод!$BC$15</f>
        <v>27594.239999999998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52">
        <f>[3]свод!$BC$16</f>
        <v>112829.16</v>
      </c>
      <c r="G24" s="25"/>
      <c r="H24" s="52">
        <f>[3]свод!$BC$16</f>
        <v>112829.16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[3]свод!$BC$17</f>
        <v>0</v>
      </c>
      <c r="G25" s="25"/>
      <c r="H25" s="26">
        <f>[3]свод!$BC$17</f>
        <v>0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33">
        <f>SUM(F28:F36)</f>
        <v>51900</v>
      </c>
      <c r="G26" s="25"/>
      <c r="H26" s="57">
        <f>H28+H30+H32+H33+H34+H36</f>
        <v>319410</v>
      </c>
      <c r="I26" s="14"/>
    </row>
    <row r="27" spans="1:9" x14ac:dyDescent="0.2">
      <c r="A27" s="271"/>
      <c r="B27" s="8" t="s">
        <v>267</v>
      </c>
      <c r="C27" s="13" t="s">
        <v>194</v>
      </c>
      <c r="D27" s="8"/>
      <c r="E27" s="25">
        <v>0</v>
      </c>
      <c r="F27" s="33">
        <v>0</v>
      </c>
      <c r="G27" s="25">
        <v>0.03</v>
      </c>
      <c r="H27" s="57">
        <v>4370</v>
      </c>
      <c r="I27" s="14">
        <v>12</v>
      </c>
    </row>
    <row r="28" spans="1:9" x14ac:dyDescent="0.2">
      <c r="A28" s="271"/>
      <c r="B28" s="17" t="s">
        <v>398</v>
      </c>
      <c r="C28" s="13" t="s">
        <v>194</v>
      </c>
      <c r="D28" s="13"/>
      <c r="E28" s="25">
        <v>0.03</v>
      </c>
      <c r="F28" s="33">
        <v>17800</v>
      </c>
      <c r="G28" s="25">
        <v>0.28000000000000003</v>
      </c>
      <c r="H28" s="13">
        <v>48210</v>
      </c>
      <c r="I28" s="14">
        <v>12</v>
      </c>
    </row>
    <row r="29" spans="1:9" x14ac:dyDescent="0.2">
      <c r="A29" s="271"/>
      <c r="B29" s="17" t="s">
        <v>230</v>
      </c>
      <c r="C29" s="13" t="s">
        <v>229</v>
      </c>
      <c r="D29" s="13"/>
      <c r="E29" s="25">
        <v>1</v>
      </c>
      <c r="F29" s="33">
        <v>8000</v>
      </c>
      <c r="G29" s="25">
        <v>0</v>
      </c>
      <c r="H29" s="13">
        <v>0</v>
      </c>
      <c r="I29" s="14">
        <v>12</v>
      </c>
    </row>
    <row r="30" spans="1:9" x14ac:dyDescent="0.2">
      <c r="A30" s="271"/>
      <c r="B30" s="17" t="s">
        <v>399</v>
      </c>
      <c r="C30" s="13" t="s">
        <v>194</v>
      </c>
      <c r="D30" s="13"/>
      <c r="E30" s="25">
        <v>1.2E-2</v>
      </c>
      <c r="F30" s="33">
        <v>20800</v>
      </c>
      <c r="G30" s="25">
        <v>1.2E-2</v>
      </c>
      <c r="H30" s="33">
        <v>20800</v>
      </c>
      <c r="I30" s="14">
        <v>12</v>
      </c>
    </row>
    <row r="31" spans="1:9" x14ac:dyDescent="0.2">
      <c r="A31" s="271"/>
      <c r="B31" s="18" t="s">
        <v>189</v>
      </c>
      <c r="C31" s="13" t="s">
        <v>229</v>
      </c>
      <c r="D31" s="13"/>
      <c r="E31" s="25">
        <v>3</v>
      </c>
      <c r="F31" s="33">
        <v>3300</v>
      </c>
      <c r="G31" s="25">
        <v>0</v>
      </c>
      <c r="H31" s="13">
        <v>0</v>
      </c>
      <c r="I31" s="14">
        <v>12</v>
      </c>
    </row>
    <row r="32" spans="1:9" x14ac:dyDescent="0.2">
      <c r="A32" s="271"/>
      <c r="B32" s="18" t="s">
        <v>372</v>
      </c>
      <c r="C32" s="13" t="s">
        <v>188</v>
      </c>
      <c r="D32" s="13"/>
      <c r="E32" s="25">
        <v>0</v>
      </c>
      <c r="F32" s="33">
        <v>0</v>
      </c>
      <c r="G32" s="25">
        <v>0.2</v>
      </c>
      <c r="H32" s="13">
        <v>32100</v>
      </c>
      <c r="I32" s="14">
        <v>12</v>
      </c>
    </row>
    <row r="33" spans="1:9" x14ac:dyDescent="0.2">
      <c r="A33" s="271"/>
      <c r="B33" s="18" t="s">
        <v>403</v>
      </c>
      <c r="C33" s="13" t="s">
        <v>176</v>
      </c>
      <c r="D33" s="13"/>
      <c r="E33" s="25">
        <v>0</v>
      </c>
      <c r="F33" s="33">
        <v>0</v>
      </c>
      <c r="G33" s="25">
        <v>34</v>
      </c>
      <c r="H33" s="13">
        <v>14650</v>
      </c>
      <c r="I33" s="14">
        <v>12</v>
      </c>
    </row>
    <row r="34" spans="1:9" x14ac:dyDescent="0.2">
      <c r="A34" s="271"/>
      <c r="B34" s="18" t="s">
        <v>271</v>
      </c>
      <c r="C34" s="13" t="s">
        <v>176</v>
      </c>
      <c r="D34" s="13"/>
      <c r="E34" s="25">
        <v>0</v>
      </c>
      <c r="F34" s="33">
        <v>0</v>
      </c>
      <c r="G34" s="25">
        <v>3</v>
      </c>
      <c r="H34" s="13">
        <v>1650</v>
      </c>
      <c r="I34" s="14">
        <v>12</v>
      </c>
    </row>
    <row r="35" spans="1:9" x14ac:dyDescent="0.2">
      <c r="A35" s="271"/>
      <c r="B35" s="18" t="s">
        <v>110</v>
      </c>
      <c r="C35" s="13" t="s">
        <v>176</v>
      </c>
      <c r="D35" s="13"/>
      <c r="E35" s="25">
        <v>1</v>
      </c>
      <c r="F35" s="33">
        <v>2000</v>
      </c>
      <c r="G35" s="25">
        <v>0</v>
      </c>
      <c r="H35" s="13">
        <v>0</v>
      </c>
      <c r="I35" s="14">
        <v>12</v>
      </c>
    </row>
    <row r="36" spans="1:9" x14ac:dyDescent="0.2">
      <c r="A36" s="271"/>
      <c r="B36" s="18" t="s">
        <v>272</v>
      </c>
      <c r="C36" s="13" t="s">
        <v>242</v>
      </c>
      <c r="D36" s="13"/>
      <c r="E36" s="25">
        <v>0</v>
      </c>
      <c r="F36" s="33">
        <v>0</v>
      </c>
      <c r="G36" s="25"/>
      <c r="H36" s="13">
        <v>202000</v>
      </c>
      <c r="I36" s="14">
        <v>12</v>
      </c>
    </row>
    <row r="37" spans="1:9" x14ac:dyDescent="0.2">
      <c r="A37" s="315" t="s">
        <v>71</v>
      </c>
      <c r="B37" s="316"/>
      <c r="C37" s="316"/>
      <c r="D37" s="316"/>
      <c r="E37" s="316"/>
      <c r="F37" s="316"/>
      <c r="G37" s="316"/>
      <c r="H37" s="316"/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3">
    <mergeCell ref="A2:I9"/>
    <mergeCell ref="A1:H1"/>
    <mergeCell ref="A37:H37"/>
    <mergeCell ref="A12:A20"/>
    <mergeCell ref="A26:A36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0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9.140625" style="29" customWidth="1"/>
    <col min="2" max="2" width="53" style="15" customWidth="1"/>
    <col min="3" max="3" width="11.140625" style="15" customWidth="1"/>
    <col min="4" max="4" width="17.42578125" style="15" customWidth="1"/>
    <col min="5" max="5" width="10.28515625" style="15" customWidth="1"/>
    <col min="6" max="6" width="15" style="15" customWidth="1"/>
    <col min="7" max="7" width="9.28515625" style="15" customWidth="1"/>
    <col min="8" max="8" width="13.7109375" style="15" customWidth="1"/>
    <col min="9" max="9" width="15.85546875" style="4" customWidth="1"/>
    <col min="10" max="16384" width="32.7109375" style="15"/>
  </cols>
  <sheetData>
    <row r="1" spans="1:9" x14ac:dyDescent="0.2">
      <c r="A1" s="319" t="s">
        <v>71</v>
      </c>
      <c r="B1" s="320"/>
      <c r="C1" s="320"/>
      <c r="D1" s="320"/>
      <c r="E1" s="320"/>
      <c r="F1" s="320"/>
      <c r="G1" s="320"/>
      <c r="H1" s="320"/>
    </row>
    <row r="2" spans="1:9" ht="12.75" customHeight="1" x14ac:dyDescent="0.2">
      <c r="A2" s="278" t="s">
        <v>511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321">
        <v>1</v>
      </c>
      <c r="B12" s="8" t="s">
        <v>80</v>
      </c>
      <c r="C12" s="8"/>
      <c r="D12" s="8"/>
      <c r="E12" s="25"/>
      <c r="F12" s="274">
        <f>[3]свод!$BD$12</f>
        <v>1781072.7600000002</v>
      </c>
      <c r="G12" s="25"/>
      <c r="H12" s="274">
        <f>[3]свод!$BD$12</f>
        <v>1781072.7600000002</v>
      </c>
      <c r="I12" s="14"/>
    </row>
    <row r="13" spans="1:9" x14ac:dyDescent="0.2">
      <c r="A13" s="322"/>
      <c r="B13" s="8" t="s">
        <v>81</v>
      </c>
      <c r="C13" s="8"/>
      <c r="D13" s="8" t="s">
        <v>82</v>
      </c>
      <c r="E13" s="25"/>
      <c r="F13" s="274"/>
      <c r="G13" s="25"/>
      <c r="H13" s="274"/>
      <c r="I13" s="14"/>
    </row>
    <row r="14" spans="1:9" ht="25.5" x14ac:dyDescent="0.2">
      <c r="A14" s="322"/>
      <c r="B14" s="8" t="s">
        <v>83</v>
      </c>
      <c r="C14" s="8"/>
      <c r="D14" s="8" t="s">
        <v>84</v>
      </c>
      <c r="E14" s="25"/>
      <c r="F14" s="274"/>
      <c r="G14" s="25"/>
      <c r="H14" s="274"/>
      <c r="I14" s="14"/>
    </row>
    <row r="15" spans="1:9" x14ac:dyDescent="0.2">
      <c r="A15" s="322"/>
      <c r="B15" s="8" t="s">
        <v>85</v>
      </c>
      <c r="C15" s="8"/>
      <c r="D15" s="8" t="s">
        <v>86</v>
      </c>
      <c r="E15" s="25"/>
      <c r="F15" s="274"/>
      <c r="G15" s="25"/>
      <c r="H15" s="274"/>
      <c r="I15" s="14"/>
    </row>
    <row r="16" spans="1:9" x14ac:dyDescent="0.2">
      <c r="A16" s="322"/>
      <c r="B16" s="8" t="s">
        <v>87</v>
      </c>
      <c r="C16" s="8"/>
      <c r="D16" s="8" t="s">
        <v>88</v>
      </c>
      <c r="E16" s="25"/>
      <c r="F16" s="274"/>
      <c r="G16" s="25"/>
      <c r="H16" s="274"/>
      <c r="I16" s="14"/>
    </row>
    <row r="17" spans="1:9" x14ac:dyDescent="0.2">
      <c r="A17" s="322"/>
      <c r="B17" s="8" t="s">
        <v>89</v>
      </c>
      <c r="C17" s="8"/>
      <c r="D17" s="8" t="s">
        <v>90</v>
      </c>
      <c r="E17" s="25"/>
      <c r="F17" s="274"/>
      <c r="G17" s="25"/>
      <c r="H17" s="274"/>
      <c r="I17" s="14"/>
    </row>
    <row r="18" spans="1:9" x14ac:dyDescent="0.2">
      <c r="A18" s="322"/>
      <c r="B18" s="8" t="s">
        <v>91</v>
      </c>
      <c r="C18" s="8"/>
      <c r="D18" s="8" t="s">
        <v>90</v>
      </c>
      <c r="E18" s="25"/>
      <c r="F18" s="274"/>
      <c r="G18" s="25"/>
      <c r="H18" s="274"/>
      <c r="I18" s="14"/>
    </row>
    <row r="19" spans="1:9" ht="25.5" x14ac:dyDescent="0.2">
      <c r="A19" s="322"/>
      <c r="B19" s="8" t="s">
        <v>92</v>
      </c>
      <c r="C19" s="8"/>
      <c r="D19" s="8" t="s">
        <v>82</v>
      </c>
      <c r="E19" s="25"/>
      <c r="F19" s="274"/>
      <c r="G19" s="25"/>
      <c r="H19" s="274"/>
      <c r="I19" s="14"/>
    </row>
    <row r="20" spans="1:9" x14ac:dyDescent="0.2">
      <c r="A20" s="323"/>
      <c r="B20" s="8" t="s">
        <v>93</v>
      </c>
      <c r="C20" s="8"/>
      <c r="D20" s="8" t="s">
        <v>90</v>
      </c>
      <c r="E20" s="25"/>
      <c r="F20" s="274"/>
      <c r="G20" s="25"/>
      <c r="H20" s="274"/>
      <c r="I20" s="14"/>
    </row>
    <row r="21" spans="1:9" x14ac:dyDescent="0.2">
      <c r="A21" s="25">
        <v>2</v>
      </c>
      <c r="B21" s="8" t="s">
        <v>94</v>
      </c>
      <c r="C21" s="8"/>
      <c r="D21" s="8" t="s">
        <v>90</v>
      </c>
      <c r="E21" s="25"/>
      <c r="F21" s="26">
        <f>[3]свод!$BD$13</f>
        <v>242619.48</v>
      </c>
      <c r="G21" s="25"/>
      <c r="H21" s="26">
        <f>[3]свод!$BD$13</f>
        <v>242619.48</v>
      </c>
      <c r="I21" s="14"/>
    </row>
    <row r="22" spans="1:9" x14ac:dyDescent="0.2">
      <c r="A22" s="25">
        <v>3</v>
      </c>
      <c r="B22" s="8" t="s">
        <v>95</v>
      </c>
      <c r="C22" s="8"/>
      <c r="D22" s="8" t="s">
        <v>96</v>
      </c>
      <c r="E22" s="25"/>
      <c r="F22" s="26">
        <f>[3]свод!$BD$14</f>
        <v>205004.52</v>
      </c>
      <c r="G22" s="25"/>
      <c r="H22" s="26">
        <f>[3]свод!$BD$14</f>
        <v>205004.52</v>
      </c>
      <c r="I22" s="14"/>
    </row>
    <row r="23" spans="1:9" ht="25.5" x14ac:dyDescent="0.2">
      <c r="A23" s="25">
        <v>4</v>
      </c>
      <c r="B23" s="8" t="s">
        <v>97</v>
      </c>
      <c r="C23" s="8"/>
      <c r="D23" s="8" t="s">
        <v>90</v>
      </c>
      <c r="E23" s="25"/>
      <c r="F23" s="26">
        <f>[3]свод!$BD$15</f>
        <v>0</v>
      </c>
      <c r="G23" s="25"/>
      <c r="H23" s="26">
        <f>[3]свод!$BD$15</f>
        <v>0</v>
      </c>
      <c r="I23" s="14"/>
    </row>
    <row r="24" spans="1:9" x14ac:dyDescent="0.2">
      <c r="A24" s="25">
        <v>5</v>
      </c>
      <c r="B24" s="8" t="s">
        <v>98</v>
      </c>
      <c r="C24" s="8"/>
      <c r="D24" s="8" t="s">
        <v>90</v>
      </c>
      <c r="E24" s="25"/>
      <c r="F24" s="25">
        <f>[3]свод!$BD$16</f>
        <v>341591.64</v>
      </c>
      <c r="G24" s="25"/>
      <c r="H24" s="25">
        <f>[3]свод!$BD$16</f>
        <v>341591.64</v>
      </c>
      <c r="I24" s="14"/>
    </row>
    <row r="25" spans="1:9" ht="25.5" x14ac:dyDescent="0.2">
      <c r="A25" s="25">
        <v>6</v>
      </c>
      <c r="B25" s="8" t="s">
        <v>99</v>
      </c>
      <c r="C25" s="8"/>
      <c r="D25" s="8" t="s">
        <v>90</v>
      </c>
      <c r="E25" s="25"/>
      <c r="F25" s="25">
        <f>[3]свод!$BD$17</f>
        <v>105321.72</v>
      </c>
      <c r="G25" s="25"/>
      <c r="H25" s="25">
        <f>[3]свод!$BD$17</f>
        <v>105321.72</v>
      </c>
      <c r="I25" s="14"/>
    </row>
    <row r="26" spans="1:9" ht="25.5" x14ac:dyDescent="0.2">
      <c r="A26" s="317">
        <v>7</v>
      </c>
      <c r="B26" s="8" t="s">
        <v>100</v>
      </c>
      <c r="C26" s="8"/>
      <c r="D26" s="8" t="s">
        <v>101</v>
      </c>
      <c r="E26" s="25"/>
      <c r="F26" s="33">
        <f>SUM(F27:F40)</f>
        <v>1379900</v>
      </c>
      <c r="G26" s="25"/>
      <c r="H26" s="26">
        <f>H27+H28+H29+H33+H34+H35+H36+H37+H38+H39+H40</f>
        <v>1322300</v>
      </c>
      <c r="I26" s="14"/>
    </row>
    <row r="27" spans="1:9" ht="25.5" x14ac:dyDescent="0.2">
      <c r="A27" s="318"/>
      <c r="B27" s="31" t="s">
        <v>333</v>
      </c>
      <c r="C27" s="6" t="s">
        <v>188</v>
      </c>
      <c r="D27" s="6"/>
      <c r="E27" s="25">
        <v>0.56000000000000005</v>
      </c>
      <c r="F27" s="33">
        <v>145600</v>
      </c>
      <c r="G27" s="25">
        <v>1.22</v>
      </c>
      <c r="H27" s="26">
        <v>306800</v>
      </c>
      <c r="I27" s="14">
        <v>24</v>
      </c>
    </row>
    <row r="28" spans="1:9" x14ac:dyDescent="0.2">
      <c r="A28" s="318"/>
      <c r="B28" s="23" t="s">
        <v>400</v>
      </c>
      <c r="C28" s="6" t="s">
        <v>176</v>
      </c>
      <c r="D28" s="6"/>
      <c r="E28" s="25">
        <v>3</v>
      </c>
      <c r="F28" s="33">
        <v>990000</v>
      </c>
      <c r="G28" s="25">
        <v>3</v>
      </c>
      <c r="H28" s="33">
        <v>789600</v>
      </c>
      <c r="I28" s="14">
        <v>36</v>
      </c>
    </row>
    <row r="29" spans="1:9" x14ac:dyDescent="0.2">
      <c r="A29" s="318"/>
      <c r="B29" s="22" t="s">
        <v>115</v>
      </c>
      <c r="C29" s="6" t="s">
        <v>176</v>
      </c>
      <c r="D29" s="6"/>
      <c r="E29" s="25">
        <v>3</v>
      </c>
      <c r="F29" s="33">
        <v>24000</v>
      </c>
      <c r="G29" s="25">
        <v>4</v>
      </c>
      <c r="H29" s="33">
        <v>5460</v>
      </c>
      <c r="I29" s="14">
        <v>12</v>
      </c>
    </row>
    <row r="30" spans="1:9" x14ac:dyDescent="0.2">
      <c r="A30" s="318"/>
      <c r="B30" s="22" t="s">
        <v>230</v>
      </c>
      <c r="C30" s="6" t="s">
        <v>176</v>
      </c>
      <c r="D30" s="6"/>
      <c r="E30" s="25">
        <v>5</v>
      </c>
      <c r="F30" s="33">
        <v>40000</v>
      </c>
      <c r="G30" s="25">
        <v>0</v>
      </c>
      <c r="H30" s="33">
        <v>0</v>
      </c>
      <c r="I30" s="14">
        <v>12</v>
      </c>
    </row>
    <row r="31" spans="1:9" x14ac:dyDescent="0.2">
      <c r="A31" s="318"/>
      <c r="B31" s="22" t="s">
        <v>373</v>
      </c>
      <c r="C31" s="6" t="s">
        <v>176</v>
      </c>
      <c r="D31" s="6"/>
      <c r="E31" s="25">
        <v>6</v>
      </c>
      <c r="F31" s="33">
        <v>66000</v>
      </c>
      <c r="G31" s="25">
        <v>0</v>
      </c>
      <c r="H31" s="33">
        <v>0</v>
      </c>
      <c r="I31" s="14">
        <v>12</v>
      </c>
    </row>
    <row r="32" spans="1:9" x14ac:dyDescent="0.2">
      <c r="A32" s="318"/>
      <c r="B32" s="22" t="s">
        <v>401</v>
      </c>
      <c r="C32" s="6" t="s">
        <v>188</v>
      </c>
      <c r="D32" s="6"/>
      <c r="E32" s="25">
        <v>0.01</v>
      </c>
      <c r="F32" s="33">
        <v>43000</v>
      </c>
      <c r="G32" s="25">
        <v>0</v>
      </c>
      <c r="H32" s="33">
        <v>0</v>
      </c>
      <c r="I32" s="14">
        <v>12</v>
      </c>
    </row>
    <row r="33" spans="1:9" x14ac:dyDescent="0.2">
      <c r="A33" s="318"/>
      <c r="B33" s="22" t="s">
        <v>273</v>
      </c>
      <c r="C33" s="6" t="s">
        <v>188</v>
      </c>
      <c r="D33" s="6"/>
      <c r="E33" s="25">
        <v>0</v>
      </c>
      <c r="F33" s="33">
        <v>0</v>
      </c>
      <c r="G33" s="25">
        <v>7.0000000000000001E-3</v>
      </c>
      <c r="H33" s="33">
        <v>4230</v>
      </c>
      <c r="I33" s="14">
        <v>12</v>
      </c>
    </row>
    <row r="34" spans="1:9" x14ac:dyDescent="0.2">
      <c r="A34" s="318"/>
      <c r="B34" s="6" t="s">
        <v>210</v>
      </c>
      <c r="C34" s="6" t="s">
        <v>188</v>
      </c>
      <c r="D34" s="6"/>
      <c r="E34" s="25">
        <v>5.0000000000000001E-3</v>
      </c>
      <c r="F34" s="33">
        <v>6500</v>
      </c>
      <c r="G34" s="25">
        <v>1.7000000000000001E-2</v>
      </c>
      <c r="H34" s="33">
        <v>12360</v>
      </c>
      <c r="I34" s="14">
        <v>12</v>
      </c>
    </row>
    <row r="35" spans="1:9" x14ac:dyDescent="0.2">
      <c r="A35" s="318"/>
      <c r="B35" s="6" t="s">
        <v>385</v>
      </c>
      <c r="C35" s="6" t="s">
        <v>176</v>
      </c>
      <c r="D35" s="6"/>
      <c r="E35" s="25">
        <v>2</v>
      </c>
      <c r="F35" s="33">
        <v>4000</v>
      </c>
      <c r="G35" s="25">
        <v>3</v>
      </c>
      <c r="H35" s="33">
        <v>6120</v>
      </c>
      <c r="I35" s="14">
        <v>12</v>
      </c>
    </row>
    <row r="36" spans="1:9" x14ac:dyDescent="0.2">
      <c r="A36" s="318"/>
      <c r="B36" s="6" t="s">
        <v>402</v>
      </c>
      <c r="C36" s="6" t="s">
        <v>176</v>
      </c>
      <c r="D36" s="6"/>
      <c r="E36" s="25">
        <v>8</v>
      </c>
      <c r="F36" s="33">
        <v>8800</v>
      </c>
      <c r="G36" s="25">
        <v>16</v>
      </c>
      <c r="H36" s="33">
        <v>23020</v>
      </c>
      <c r="I36" s="14">
        <v>12</v>
      </c>
    </row>
    <row r="37" spans="1:9" x14ac:dyDescent="0.2">
      <c r="A37" s="318"/>
      <c r="B37" s="6" t="s">
        <v>271</v>
      </c>
      <c r="C37" s="6" t="s">
        <v>176</v>
      </c>
      <c r="D37" s="6"/>
      <c r="E37" s="25">
        <v>0</v>
      </c>
      <c r="F37" s="33">
        <v>0</v>
      </c>
      <c r="G37" s="25">
        <v>17</v>
      </c>
      <c r="H37" s="33">
        <v>21720</v>
      </c>
      <c r="I37" s="14">
        <v>12</v>
      </c>
    </row>
    <row r="38" spans="1:9" x14ac:dyDescent="0.2">
      <c r="A38" s="318"/>
      <c r="B38" s="6" t="s">
        <v>372</v>
      </c>
      <c r="C38" s="6" t="s">
        <v>188</v>
      </c>
      <c r="D38" s="6"/>
      <c r="E38" s="25">
        <v>0</v>
      </c>
      <c r="F38" s="33">
        <v>0</v>
      </c>
      <c r="G38" s="25">
        <v>0.12</v>
      </c>
      <c r="H38" s="33">
        <v>15920</v>
      </c>
      <c r="I38" s="14">
        <v>12</v>
      </c>
    </row>
    <row r="39" spans="1:9" x14ac:dyDescent="0.2">
      <c r="A39" s="318"/>
      <c r="B39" s="6" t="s">
        <v>403</v>
      </c>
      <c r="C39" s="6" t="s">
        <v>176</v>
      </c>
      <c r="D39" s="6"/>
      <c r="E39" s="25">
        <v>54</v>
      </c>
      <c r="F39" s="33">
        <v>52000</v>
      </c>
      <c r="G39" s="25">
        <v>35</v>
      </c>
      <c r="H39" s="33">
        <v>33950</v>
      </c>
      <c r="I39" s="14">
        <v>12</v>
      </c>
    </row>
    <row r="40" spans="1:9" x14ac:dyDescent="0.2">
      <c r="A40" s="318"/>
      <c r="B40" s="6" t="s">
        <v>241</v>
      </c>
      <c r="C40" s="6" t="s">
        <v>242</v>
      </c>
      <c r="D40" s="6"/>
      <c r="E40" s="25">
        <v>0</v>
      </c>
      <c r="F40" s="33">
        <v>0</v>
      </c>
      <c r="G40" s="25"/>
      <c r="H40" s="33">
        <v>103120</v>
      </c>
      <c r="I40" s="14">
        <v>12</v>
      </c>
    </row>
    <row r="41" spans="1:9" x14ac:dyDescent="0.2">
      <c r="A41" s="61"/>
      <c r="B41" s="120"/>
      <c r="C41" s="120"/>
      <c r="D41" s="120"/>
      <c r="E41" s="61"/>
      <c r="F41" s="137"/>
      <c r="G41" s="61"/>
      <c r="H41" s="137"/>
      <c r="I41" s="45"/>
    </row>
    <row r="42" spans="1:9" x14ac:dyDescent="0.2">
      <c r="A42" s="61"/>
      <c r="B42" s="120"/>
      <c r="C42" s="120"/>
      <c r="D42" s="120"/>
      <c r="E42" s="61"/>
      <c r="F42" s="137"/>
      <c r="G42" s="61"/>
      <c r="H42" s="137"/>
      <c r="I42" s="45"/>
    </row>
    <row r="43" spans="1:9" x14ac:dyDescent="0.2">
      <c r="A43" s="319" t="s">
        <v>71</v>
      </c>
      <c r="B43" s="320"/>
      <c r="C43" s="320"/>
      <c r="D43" s="320"/>
      <c r="E43" s="320"/>
      <c r="F43" s="320"/>
      <c r="G43" s="320"/>
      <c r="H43" s="320"/>
      <c r="I43" s="45"/>
    </row>
    <row r="44" spans="1:9" x14ac:dyDescent="0.2">
      <c r="E44" s="34"/>
      <c r="F44" s="34"/>
      <c r="G44" s="34"/>
      <c r="H44" s="34"/>
      <c r="I44" s="45"/>
    </row>
    <row r="45" spans="1:9" x14ac:dyDescent="0.2">
      <c r="E45" s="34"/>
      <c r="F45" s="34"/>
      <c r="G45" s="34"/>
      <c r="H45" s="34"/>
      <c r="I45" s="45"/>
    </row>
    <row r="46" spans="1:9" x14ac:dyDescent="0.2">
      <c r="E46" s="34"/>
      <c r="F46" s="34"/>
      <c r="G46" s="34"/>
      <c r="H46" s="34"/>
      <c r="I46" s="45"/>
    </row>
    <row r="47" spans="1:9" x14ac:dyDescent="0.2">
      <c r="E47" s="34"/>
      <c r="F47" s="34"/>
      <c r="G47" s="34"/>
      <c r="H47" s="34"/>
      <c r="I47" s="45"/>
    </row>
    <row r="48" spans="1:9" x14ac:dyDescent="0.2">
      <c r="E48" s="34"/>
      <c r="F48" s="34"/>
      <c r="G48" s="34"/>
      <c r="H48" s="34"/>
      <c r="I48" s="45"/>
    </row>
  </sheetData>
  <mergeCells count="13">
    <mergeCell ref="A2:I9"/>
    <mergeCell ref="A26:A40"/>
    <mergeCell ref="A1:H1"/>
    <mergeCell ref="A43:H43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3:H4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8.5703125" style="4" customWidth="1"/>
    <col min="2" max="2" width="41.85546875" style="3" customWidth="1"/>
    <col min="3" max="3" width="10" style="3" customWidth="1"/>
    <col min="4" max="4" width="17.28515625" style="3" customWidth="1"/>
    <col min="5" max="5" width="8.7109375" style="3" customWidth="1"/>
    <col min="6" max="6" width="17.140625" style="3" customWidth="1"/>
    <col min="7" max="7" width="9.28515625" style="3" customWidth="1"/>
    <col min="8" max="8" width="16.425781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512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7"/>
      <c r="F12" s="281">
        <f>[3]свод!$BH$12</f>
        <v>1549698.72</v>
      </c>
      <c r="G12" s="7"/>
      <c r="H12" s="281">
        <f>[3]свод!$BH$12</f>
        <v>1549698.72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[3]свод!$BH$13</f>
        <v>211100.40000000002</v>
      </c>
      <c r="G21" s="7"/>
      <c r="H21" s="10">
        <f>[3]свод!$BH$13</f>
        <v>211100.40000000002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[3]свод!$BH$14</f>
        <v>178369.56</v>
      </c>
      <c r="G22" s="7"/>
      <c r="H22" s="10">
        <f>[3]свод!$BH$14</f>
        <v>178369.56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[3]свод!$BH$15</f>
        <v>0</v>
      </c>
      <c r="G23" s="7"/>
      <c r="H23" s="7">
        <f>[3]свод!$BH$15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[3]свод!$BH$16</f>
        <v>319019.52000000002</v>
      </c>
      <c r="G24" s="7"/>
      <c r="H24" s="7">
        <f>[3]свод!$BH$16</f>
        <v>319019.52000000002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[3]свод!$BH$17</f>
        <v>91638.959999999992</v>
      </c>
      <c r="G25" s="7"/>
      <c r="H25" s="7">
        <f>[3]свод!$BH$17</f>
        <v>91638.959999999992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SUM(F27:F38)</f>
        <v>752500</v>
      </c>
      <c r="G26" s="7"/>
      <c r="H26" s="10">
        <f>H28+H30+H31+H32+H33+H34+H35+H36+H37+H38+H27</f>
        <v>464200</v>
      </c>
      <c r="I26" s="14"/>
    </row>
    <row r="27" spans="1:9" ht="25.5" x14ac:dyDescent="0.2">
      <c r="A27" s="271"/>
      <c r="B27" s="78" t="s">
        <v>332</v>
      </c>
      <c r="C27" s="13" t="s">
        <v>188</v>
      </c>
      <c r="D27" s="13"/>
      <c r="E27" s="7">
        <v>0.48</v>
      </c>
      <c r="F27" s="53">
        <v>124800</v>
      </c>
      <c r="G27" s="7">
        <v>0.94</v>
      </c>
      <c r="H27" s="7">
        <v>307380</v>
      </c>
      <c r="I27" s="14">
        <v>24</v>
      </c>
    </row>
    <row r="28" spans="1:9" x14ac:dyDescent="0.2">
      <c r="A28" s="271"/>
      <c r="B28" s="127" t="s">
        <v>397</v>
      </c>
      <c r="C28" s="13" t="s">
        <v>176</v>
      </c>
      <c r="D28" s="13"/>
      <c r="E28" s="7">
        <v>0</v>
      </c>
      <c r="F28" s="53">
        <v>0</v>
      </c>
      <c r="G28" s="7">
        <v>4</v>
      </c>
      <c r="H28" s="7">
        <v>7280</v>
      </c>
      <c r="I28" s="14">
        <v>12</v>
      </c>
    </row>
    <row r="29" spans="1:9" ht="25.5" x14ac:dyDescent="0.2">
      <c r="A29" s="271"/>
      <c r="B29" s="127" t="s">
        <v>215</v>
      </c>
      <c r="C29" s="13" t="s">
        <v>176</v>
      </c>
      <c r="D29" s="13"/>
      <c r="E29" s="7">
        <v>3</v>
      </c>
      <c r="F29" s="53">
        <v>24000</v>
      </c>
      <c r="G29" s="7">
        <v>0</v>
      </c>
      <c r="H29" s="7">
        <v>0</v>
      </c>
      <c r="I29" s="14">
        <v>12</v>
      </c>
    </row>
    <row r="30" spans="1:9" x14ac:dyDescent="0.2">
      <c r="A30" s="271"/>
      <c r="B30" s="127" t="s">
        <v>376</v>
      </c>
      <c r="C30" s="13" t="s">
        <v>176</v>
      </c>
      <c r="D30" s="13"/>
      <c r="E30" s="7">
        <v>48</v>
      </c>
      <c r="F30" s="53">
        <v>382700</v>
      </c>
      <c r="G30" s="7">
        <v>0</v>
      </c>
      <c r="H30" s="53">
        <v>0</v>
      </c>
      <c r="I30" s="14">
        <v>12</v>
      </c>
    </row>
    <row r="31" spans="1:9" x14ac:dyDescent="0.2">
      <c r="A31" s="271"/>
      <c r="B31" s="78" t="s">
        <v>211</v>
      </c>
      <c r="C31" s="13" t="s">
        <v>394</v>
      </c>
      <c r="D31" s="13"/>
      <c r="E31" s="7">
        <v>1.4999999999999999E-2</v>
      </c>
      <c r="F31" s="53">
        <v>64500</v>
      </c>
      <c r="G31" s="7">
        <v>1.0999999999999999E-2</v>
      </c>
      <c r="H31" s="53">
        <v>9250</v>
      </c>
      <c r="I31" s="14">
        <v>12</v>
      </c>
    </row>
    <row r="32" spans="1:9" x14ac:dyDescent="0.2">
      <c r="A32" s="271"/>
      <c r="B32" s="127" t="s">
        <v>268</v>
      </c>
      <c r="C32" s="13" t="s">
        <v>394</v>
      </c>
      <c r="D32" s="13"/>
      <c r="E32" s="7">
        <v>0</v>
      </c>
      <c r="F32" s="53">
        <v>0</v>
      </c>
      <c r="G32" s="7">
        <v>1.6E-2</v>
      </c>
      <c r="H32" s="53">
        <v>19300</v>
      </c>
      <c r="I32" s="14">
        <v>12</v>
      </c>
    </row>
    <row r="33" spans="1:9" x14ac:dyDescent="0.2">
      <c r="A33" s="271"/>
      <c r="B33" s="78" t="s">
        <v>237</v>
      </c>
      <c r="C33" s="13" t="s">
        <v>394</v>
      </c>
      <c r="D33" s="13"/>
      <c r="E33" s="7">
        <v>0.02</v>
      </c>
      <c r="F33" s="53">
        <v>26000</v>
      </c>
      <c r="G33" s="7">
        <v>5.0000000000000001E-3</v>
      </c>
      <c r="H33" s="53">
        <v>6200</v>
      </c>
      <c r="I33" s="14">
        <v>12</v>
      </c>
    </row>
    <row r="34" spans="1:9" ht="25.5" x14ac:dyDescent="0.2">
      <c r="A34" s="271"/>
      <c r="B34" s="127" t="s">
        <v>385</v>
      </c>
      <c r="C34" s="13" t="s">
        <v>176</v>
      </c>
      <c r="D34" s="13"/>
      <c r="E34" s="7">
        <v>7</v>
      </c>
      <c r="F34" s="53">
        <v>14000</v>
      </c>
      <c r="G34" s="7">
        <v>6</v>
      </c>
      <c r="H34" s="53">
        <v>26820</v>
      </c>
      <c r="I34" s="14">
        <v>12</v>
      </c>
    </row>
    <row r="35" spans="1:9" ht="25.5" x14ac:dyDescent="0.2">
      <c r="A35" s="271"/>
      <c r="B35" s="78" t="s">
        <v>235</v>
      </c>
      <c r="C35" s="13" t="s">
        <v>176</v>
      </c>
      <c r="D35" s="13"/>
      <c r="E35" s="7">
        <v>15</v>
      </c>
      <c r="F35" s="53">
        <v>16500</v>
      </c>
      <c r="G35" s="7">
        <v>22</v>
      </c>
      <c r="H35" s="53">
        <v>21010</v>
      </c>
      <c r="I35" s="14">
        <v>12</v>
      </c>
    </row>
    <row r="36" spans="1:9" ht="13.5" customHeight="1" x14ac:dyDescent="0.2">
      <c r="A36" s="271"/>
      <c r="B36" s="127" t="s">
        <v>243</v>
      </c>
      <c r="C36" s="13" t="s">
        <v>176</v>
      </c>
      <c r="D36" s="13"/>
      <c r="E36" s="7">
        <v>0</v>
      </c>
      <c r="F36" s="53">
        <v>0</v>
      </c>
      <c r="G36" s="7">
        <v>4</v>
      </c>
      <c r="H36" s="53">
        <v>4480</v>
      </c>
      <c r="I36" s="14">
        <v>12</v>
      </c>
    </row>
    <row r="37" spans="1:9" ht="13.5" customHeight="1" x14ac:dyDescent="0.2">
      <c r="A37" s="271"/>
      <c r="B37" s="13" t="s">
        <v>236</v>
      </c>
      <c r="C37" s="13" t="s">
        <v>394</v>
      </c>
      <c r="D37" s="13"/>
      <c r="E37" s="7">
        <v>0.2</v>
      </c>
      <c r="F37" s="53">
        <v>100000</v>
      </c>
      <c r="G37" s="7">
        <v>0.35</v>
      </c>
      <c r="H37" s="53">
        <v>41100</v>
      </c>
      <c r="I37" s="14">
        <v>12</v>
      </c>
    </row>
    <row r="38" spans="1:9" x14ac:dyDescent="0.2">
      <c r="A38" s="271"/>
      <c r="B38" s="13" t="s">
        <v>241</v>
      </c>
      <c r="C38" s="13" t="s">
        <v>242</v>
      </c>
      <c r="D38" s="13"/>
      <c r="E38" s="7">
        <v>0</v>
      </c>
      <c r="F38" s="53">
        <v>0</v>
      </c>
      <c r="G38" s="7"/>
      <c r="H38" s="53">
        <v>21380</v>
      </c>
      <c r="I38" s="14">
        <v>12</v>
      </c>
    </row>
    <row r="39" spans="1:9" x14ac:dyDescent="0.2">
      <c r="A39" s="315" t="s">
        <v>71</v>
      </c>
      <c r="B39" s="316"/>
      <c r="C39" s="316"/>
      <c r="D39" s="316"/>
      <c r="E39" s="316"/>
      <c r="F39" s="316"/>
      <c r="G39" s="316"/>
      <c r="H39" s="316"/>
      <c r="I39" s="45"/>
    </row>
    <row r="40" spans="1:9" x14ac:dyDescent="0.2">
      <c r="E40" s="24"/>
      <c r="F40" s="24"/>
      <c r="G40" s="24"/>
      <c r="H40" s="24"/>
      <c r="I40" s="45"/>
    </row>
    <row r="41" spans="1:9" x14ac:dyDescent="0.2">
      <c r="E41" s="24"/>
      <c r="F41" s="24"/>
      <c r="G41" s="24"/>
      <c r="H41" s="24"/>
    </row>
    <row r="42" spans="1:9" x14ac:dyDescent="0.2">
      <c r="E42" s="24"/>
      <c r="F42" s="24"/>
      <c r="G42" s="24"/>
      <c r="H42" s="24"/>
    </row>
    <row r="43" spans="1:9" x14ac:dyDescent="0.2">
      <c r="E43" s="24"/>
      <c r="F43" s="24"/>
      <c r="G43" s="24"/>
      <c r="H43" s="24"/>
    </row>
    <row r="44" spans="1:9" x14ac:dyDescent="0.2">
      <c r="E44" s="24"/>
      <c r="F44" s="24"/>
      <c r="G44" s="24"/>
      <c r="H44" s="24"/>
    </row>
    <row r="45" spans="1:9" x14ac:dyDescent="0.2">
      <c r="E45" s="24"/>
      <c r="F45" s="24"/>
      <c r="G45" s="24"/>
      <c r="H45" s="24"/>
    </row>
  </sheetData>
  <mergeCells count="13">
    <mergeCell ref="A2:I9"/>
    <mergeCell ref="A1:H1"/>
    <mergeCell ref="A39:H39"/>
    <mergeCell ref="A12:A20"/>
    <mergeCell ref="A26:A38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6.85546875" style="4" customWidth="1"/>
    <col min="2" max="2" width="49.85546875" style="3" customWidth="1"/>
    <col min="3" max="3" width="10.42578125" style="3" customWidth="1"/>
    <col min="4" max="4" width="17.140625" style="3" customWidth="1"/>
    <col min="5" max="5" width="8.7109375" style="3" customWidth="1"/>
    <col min="6" max="6" width="16.7109375" style="3" customWidth="1"/>
    <col min="7" max="7" width="9.28515625" style="3" customWidth="1"/>
    <col min="8" max="8" width="17.425781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513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25"/>
      <c r="F12" s="274">
        <f>[3]свод!$BK$12</f>
        <v>2470927.92</v>
      </c>
      <c r="G12" s="25"/>
      <c r="H12" s="274">
        <f>[3]свод!$BK$12</f>
        <v>2470927.92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5"/>
      <c r="F13" s="274"/>
      <c r="G13" s="25"/>
      <c r="H13" s="274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25"/>
      <c r="F14" s="274"/>
      <c r="G14" s="25"/>
      <c r="H14" s="274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5"/>
      <c r="F15" s="274"/>
      <c r="G15" s="25"/>
      <c r="H15" s="274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5"/>
      <c r="F16" s="274"/>
      <c r="G16" s="25"/>
      <c r="H16" s="274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25"/>
      <c r="F17" s="274"/>
      <c r="G17" s="25"/>
      <c r="H17" s="274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25"/>
      <c r="F18" s="274"/>
      <c r="G18" s="25"/>
      <c r="H18" s="274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25"/>
      <c r="F19" s="274"/>
      <c r="G19" s="25"/>
      <c r="H19" s="274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25"/>
      <c r="F20" s="274"/>
      <c r="G20" s="25"/>
      <c r="H20" s="274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[3]свод!$BK$13</f>
        <v>336585.6</v>
      </c>
      <c r="G21" s="25"/>
      <c r="H21" s="26">
        <f>[3]свод!$BK$13</f>
        <v>336585.6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[3]свод!$BK$14</f>
        <v>284404.56</v>
      </c>
      <c r="G22" s="25"/>
      <c r="H22" s="26">
        <f>[3]свод!$BK$14</f>
        <v>284404.56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[3]свод!$BK$15</f>
        <v>0</v>
      </c>
      <c r="G23" s="25"/>
      <c r="H23" s="26">
        <f>[3]свод!$BK$15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[3]свод!$BK$16</f>
        <v>540331.92000000004</v>
      </c>
      <c r="G24" s="25"/>
      <c r="H24" s="25">
        <f>[3]свод!$BK$16</f>
        <v>540331.92000000004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[3]свод!$BK$17</f>
        <v>146116.32</v>
      </c>
      <c r="G25" s="25"/>
      <c r="H25" s="25">
        <f>[3]свод!$BK$17</f>
        <v>146116.32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33">
        <f>SUM(F27:F41)</f>
        <v>1777200</v>
      </c>
      <c r="G26" s="25"/>
      <c r="H26" s="10">
        <f>H28+H30+H31+H34+H35+H36+H37+H38+H39+H40+H41</f>
        <v>1026760</v>
      </c>
      <c r="I26" s="14"/>
    </row>
    <row r="27" spans="1:9" x14ac:dyDescent="0.2">
      <c r="A27" s="271"/>
      <c r="B27" s="78" t="s">
        <v>102</v>
      </c>
      <c r="C27" s="13" t="s">
        <v>188</v>
      </c>
      <c r="D27" s="13"/>
      <c r="E27" s="25">
        <v>0.03</v>
      </c>
      <c r="F27" s="33">
        <v>7800</v>
      </c>
      <c r="G27" s="25">
        <v>0</v>
      </c>
      <c r="H27" s="7">
        <v>0</v>
      </c>
      <c r="I27" s="14">
        <v>24</v>
      </c>
    </row>
    <row r="28" spans="1:9" x14ac:dyDescent="0.2">
      <c r="A28" s="271"/>
      <c r="B28" s="127" t="s">
        <v>404</v>
      </c>
      <c r="C28" s="13" t="s">
        <v>176</v>
      </c>
      <c r="D28" s="13"/>
      <c r="E28" s="25">
        <v>3</v>
      </c>
      <c r="F28" s="33">
        <v>900000</v>
      </c>
      <c r="G28" s="25">
        <v>3</v>
      </c>
      <c r="H28" s="33">
        <v>637470</v>
      </c>
      <c r="I28" s="14">
        <v>36</v>
      </c>
    </row>
    <row r="29" spans="1:9" x14ac:dyDescent="0.2">
      <c r="A29" s="271"/>
      <c r="B29" s="127" t="s">
        <v>376</v>
      </c>
      <c r="C29" s="13" t="s">
        <v>176</v>
      </c>
      <c r="D29" s="13"/>
      <c r="E29" s="25">
        <v>27</v>
      </c>
      <c r="F29" s="33">
        <v>485000</v>
      </c>
      <c r="G29" s="25">
        <v>0</v>
      </c>
      <c r="H29" s="33">
        <v>0</v>
      </c>
      <c r="I29" s="14">
        <v>12</v>
      </c>
    </row>
    <row r="30" spans="1:9" x14ac:dyDescent="0.2">
      <c r="A30" s="271"/>
      <c r="B30" s="127" t="s">
        <v>397</v>
      </c>
      <c r="C30" s="13" t="s">
        <v>176</v>
      </c>
      <c r="D30" s="13"/>
      <c r="E30" s="25">
        <v>0</v>
      </c>
      <c r="F30" s="33">
        <v>0</v>
      </c>
      <c r="G30" s="25">
        <v>4</v>
      </c>
      <c r="H30" s="33">
        <v>4550</v>
      </c>
      <c r="I30" s="14">
        <v>12</v>
      </c>
    </row>
    <row r="31" spans="1:9" x14ac:dyDescent="0.2">
      <c r="A31" s="271"/>
      <c r="B31" s="127" t="s">
        <v>274</v>
      </c>
      <c r="C31" s="13" t="s">
        <v>176</v>
      </c>
      <c r="D31" s="13"/>
      <c r="E31" s="25">
        <v>0</v>
      </c>
      <c r="F31" s="33">
        <v>0</v>
      </c>
      <c r="G31" s="25">
        <v>8</v>
      </c>
      <c r="H31" s="33">
        <v>3360</v>
      </c>
      <c r="I31" s="14">
        <v>12</v>
      </c>
    </row>
    <row r="32" spans="1:9" x14ac:dyDescent="0.2">
      <c r="A32" s="271"/>
      <c r="B32" s="6" t="s">
        <v>112</v>
      </c>
      <c r="C32" s="13" t="s">
        <v>176</v>
      </c>
      <c r="D32" s="13"/>
      <c r="E32" s="25">
        <v>6</v>
      </c>
      <c r="F32" s="33">
        <v>66000</v>
      </c>
      <c r="G32" s="25">
        <v>0</v>
      </c>
      <c r="H32" s="33">
        <v>0</v>
      </c>
      <c r="I32" s="14">
        <v>12</v>
      </c>
    </row>
    <row r="33" spans="1:9" x14ac:dyDescent="0.2">
      <c r="A33" s="271"/>
      <c r="B33" s="78" t="s">
        <v>211</v>
      </c>
      <c r="C33" s="13" t="s">
        <v>394</v>
      </c>
      <c r="D33" s="13"/>
      <c r="E33" s="25">
        <v>0.02</v>
      </c>
      <c r="F33" s="33">
        <v>86000</v>
      </c>
      <c r="G33" s="25">
        <v>0</v>
      </c>
      <c r="H33" s="7">
        <v>0</v>
      </c>
      <c r="I33" s="14">
        <v>12</v>
      </c>
    </row>
    <row r="34" spans="1:9" x14ac:dyDescent="0.2">
      <c r="A34" s="271"/>
      <c r="B34" s="78" t="s">
        <v>275</v>
      </c>
      <c r="C34" s="13" t="s">
        <v>394</v>
      </c>
      <c r="D34" s="13"/>
      <c r="E34" s="25">
        <v>0</v>
      </c>
      <c r="F34" s="33">
        <v>0</v>
      </c>
      <c r="G34" s="25">
        <v>1.0999999999999999E-2</v>
      </c>
      <c r="H34" s="33">
        <v>17700</v>
      </c>
      <c r="I34" s="14">
        <v>12</v>
      </c>
    </row>
    <row r="35" spans="1:9" x14ac:dyDescent="0.2">
      <c r="A35" s="271"/>
      <c r="B35" s="78" t="s">
        <v>237</v>
      </c>
      <c r="C35" s="13" t="s">
        <v>394</v>
      </c>
      <c r="D35" s="13"/>
      <c r="E35" s="25">
        <v>0.04</v>
      </c>
      <c r="F35" s="33">
        <v>52000</v>
      </c>
      <c r="G35" s="25">
        <v>0.03</v>
      </c>
      <c r="H35" s="33">
        <v>32100</v>
      </c>
      <c r="I35" s="14">
        <v>12</v>
      </c>
    </row>
    <row r="36" spans="1:9" x14ac:dyDescent="0.2">
      <c r="A36" s="271"/>
      <c r="B36" s="127" t="s">
        <v>385</v>
      </c>
      <c r="C36" s="13" t="s">
        <v>176</v>
      </c>
      <c r="D36" s="13"/>
      <c r="E36" s="25">
        <v>4</v>
      </c>
      <c r="F36" s="33">
        <v>8000</v>
      </c>
      <c r="G36" s="25">
        <v>7</v>
      </c>
      <c r="H36" s="33">
        <v>14900</v>
      </c>
      <c r="I36" s="14">
        <v>12</v>
      </c>
    </row>
    <row r="37" spans="1:9" ht="25.5" x14ac:dyDescent="0.2">
      <c r="A37" s="271"/>
      <c r="B37" s="78" t="s">
        <v>238</v>
      </c>
      <c r="C37" s="13" t="s">
        <v>176</v>
      </c>
      <c r="D37" s="13"/>
      <c r="E37" s="25">
        <v>64</v>
      </c>
      <c r="F37" s="33">
        <v>70400</v>
      </c>
      <c r="G37" s="25">
        <v>81</v>
      </c>
      <c r="H37" s="33">
        <v>40820</v>
      </c>
      <c r="I37" s="14">
        <v>12</v>
      </c>
    </row>
    <row r="38" spans="1:9" x14ac:dyDescent="0.2">
      <c r="A38" s="271"/>
      <c r="B38" s="127" t="s">
        <v>254</v>
      </c>
      <c r="C38" s="13" t="s">
        <v>176</v>
      </c>
      <c r="D38" s="13"/>
      <c r="E38" s="25">
        <v>0</v>
      </c>
      <c r="F38" s="33">
        <v>0</v>
      </c>
      <c r="G38" s="25">
        <v>5</v>
      </c>
      <c r="H38" s="33">
        <v>11950</v>
      </c>
      <c r="I38" s="14">
        <v>12</v>
      </c>
    </row>
    <row r="39" spans="1:9" x14ac:dyDescent="0.2">
      <c r="A39" s="271"/>
      <c r="B39" s="13" t="s">
        <v>190</v>
      </c>
      <c r="C39" s="13" t="s">
        <v>394</v>
      </c>
      <c r="D39" s="13"/>
      <c r="E39" s="25">
        <v>0.1</v>
      </c>
      <c r="F39" s="33">
        <v>50000</v>
      </c>
      <c r="G39" s="25">
        <v>0.86</v>
      </c>
      <c r="H39" s="33">
        <v>88120</v>
      </c>
      <c r="I39" s="14">
        <v>12</v>
      </c>
    </row>
    <row r="40" spans="1:9" ht="21.75" customHeight="1" x14ac:dyDescent="0.2">
      <c r="A40" s="271"/>
      <c r="B40" s="6" t="s">
        <v>191</v>
      </c>
      <c r="C40" s="13" t="s">
        <v>176</v>
      </c>
      <c r="D40" s="13"/>
      <c r="E40" s="25">
        <v>54</v>
      </c>
      <c r="F40" s="33">
        <v>52000</v>
      </c>
      <c r="G40" s="25">
        <v>85</v>
      </c>
      <c r="H40" s="33">
        <v>82450</v>
      </c>
      <c r="I40" s="14">
        <v>12</v>
      </c>
    </row>
    <row r="41" spans="1:9" x14ac:dyDescent="0.2">
      <c r="A41" s="271"/>
      <c r="B41" s="6" t="s">
        <v>241</v>
      </c>
      <c r="C41" s="13" t="s">
        <v>276</v>
      </c>
      <c r="D41" s="13"/>
      <c r="E41" s="25">
        <v>0</v>
      </c>
      <c r="F41" s="33">
        <v>0</v>
      </c>
      <c r="G41" s="25"/>
      <c r="H41" s="33">
        <v>93340</v>
      </c>
      <c r="I41" s="14">
        <v>12</v>
      </c>
    </row>
    <row r="42" spans="1:9" x14ac:dyDescent="0.2">
      <c r="A42" s="315" t="s">
        <v>71</v>
      </c>
      <c r="B42" s="316"/>
      <c r="C42" s="316"/>
      <c r="D42" s="316"/>
      <c r="E42" s="316"/>
      <c r="F42" s="316"/>
      <c r="G42" s="316"/>
      <c r="H42" s="316"/>
      <c r="I42" s="45"/>
    </row>
    <row r="43" spans="1:9" x14ac:dyDescent="0.2">
      <c r="E43" s="34"/>
      <c r="F43" s="34"/>
      <c r="G43" s="34"/>
    </row>
    <row r="44" spans="1:9" x14ac:dyDescent="0.2">
      <c r="E44" s="34"/>
      <c r="F44" s="34"/>
      <c r="G44" s="34"/>
      <c r="H44" s="83"/>
    </row>
    <row r="45" spans="1:9" x14ac:dyDescent="0.2">
      <c r="E45" s="34"/>
      <c r="F45" s="34"/>
      <c r="G45" s="34"/>
    </row>
    <row r="46" spans="1:9" x14ac:dyDescent="0.2">
      <c r="E46" s="34"/>
      <c r="F46" s="34"/>
      <c r="G46" s="34"/>
    </row>
    <row r="47" spans="1:9" x14ac:dyDescent="0.2">
      <c r="E47" s="34"/>
      <c r="F47" s="34"/>
      <c r="G47" s="34"/>
    </row>
    <row r="48" spans="1:9" x14ac:dyDescent="0.2">
      <c r="E48" s="34"/>
      <c r="F48" s="34"/>
      <c r="G48" s="34"/>
    </row>
    <row r="49" spans="5:7" x14ac:dyDescent="0.2">
      <c r="E49" s="34"/>
      <c r="F49" s="34"/>
      <c r="G49" s="34"/>
    </row>
  </sheetData>
  <mergeCells count="13">
    <mergeCell ref="A2:I9"/>
    <mergeCell ref="A1:H1"/>
    <mergeCell ref="A42:H42"/>
    <mergeCell ref="A12:A20"/>
    <mergeCell ref="A26:A41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2:H4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10.7109375" style="29" customWidth="1"/>
    <col min="2" max="2" width="51.42578125" style="15" customWidth="1"/>
    <col min="3" max="3" width="11.7109375" style="15" customWidth="1"/>
    <col min="4" max="4" width="15.5703125" style="15" customWidth="1"/>
    <col min="5" max="5" width="8.7109375" style="15" customWidth="1"/>
    <col min="6" max="6" width="15.28515625" style="15" customWidth="1"/>
    <col min="7" max="7" width="9.28515625" style="15" customWidth="1"/>
    <col min="8" max="8" width="14.140625" style="15" customWidth="1"/>
    <col min="9" max="9" width="15.85546875" style="4" customWidth="1"/>
    <col min="10" max="16384" width="32.7109375" style="15"/>
  </cols>
  <sheetData>
    <row r="1" spans="1:9" x14ac:dyDescent="0.2">
      <c r="A1" s="319" t="s">
        <v>71</v>
      </c>
      <c r="B1" s="320"/>
      <c r="C1" s="320"/>
      <c r="D1" s="320"/>
      <c r="E1" s="320"/>
      <c r="F1" s="320"/>
      <c r="G1" s="320"/>
      <c r="H1" s="320"/>
    </row>
    <row r="2" spans="1:9" ht="12.75" customHeight="1" x14ac:dyDescent="0.2">
      <c r="A2" s="284" t="s">
        <v>514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321">
        <v>1</v>
      </c>
      <c r="B12" s="8" t="s">
        <v>80</v>
      </c>
      <c r="C12" s="8"/>
      <c r="D12" s="8"/>
      <c r="E12" s="25"/>
      <c r="F12" s="324">
        <f>[3]свод!$BL$12</f>
        <v>3642722.6399999997</v>
      </c>
      <c r="G12" s="25"/>
      <c r="H12" s="324">
        <f>[3]свод!$BL$12</f>
        <v>3642722.6399999997</v>
      </c>
      <c r="I12" s="14"/>
    </row>
    <row r="13" spans="1:9" x14ac:dyDescent="0.2">
      <c r="A13" s="322"/>
      <c r="B13" s="8" t="s">
        <v>81</v>
      </c>
      <c r="C13" s="8"/>
      <c r="D13" s="8" t="s">
        <v>82</v>
      </c>
      <c r="E13" s="25"/>
      <c r="F13" s="325"/>
      <c r="G13" s="25"/>
      <c r="H13" s="325"/>
      <c r="I13" s="14"/>
    </row>
    <row r="14" spans="1:9" ht="25.5" x14ac:dyDescent="0.2">
      <c r="A14" s="322"/>
      <c r="B14" s="8" t="s">
        <v>83</v>
      </c>
      <c r="C14" s="8"/>
      <c r="D14" s="8" t="s">
        <v>84</v>
      </c>
      <c r="E14" s="25"/>
      <c r="F14" s="325"/>
      <c r="G14" s="25"/>
      <c r="H14" s="325"/>
      <c r="I14" s="14"/>
    </row>
    <row r="15" spans="1:9" x14ac:dyDescent="0.2">
      <c r="A15" s="322"/>
      <c r="B15" s="8" t="s">
        <v>85</v>
      </c>
      <c r="C15" s="8"/>
      <c r="D15" s="8" t="s">
        <v>86</v>
      </c>
      <c r="E15" s="25"/>
      <c r="F15" s="325"/>
      <c r="G15" s="25"/>
      <c r="H15" s="325"/>
      <c r="I15" s="14"/>
    </row>
    <row r="16" spans="1:9" x14ac:dyDescent="0.2">
      <c r="A16" s="322"/>
      <c r="B16" s="8" t="s">
        <v>87</v>
      </c>
      <c r="C16" s="8"/>
      <c r="D16" s="8" t="s">
        <v>88</v>
      </c>
      <c r="E16" s="25"/>
      <c r="F16" s="325"/>
      <c r="G16" s="25"/>
      <c r="H16" s="325"/>
      <c r="I16" s="14"/>
    </row>
    <row r="17" spans="1:9" x14ac:dyDescent="0.2">
      <c r="A17" s="322"/>
      <c r="B17" s="8" t="s">
        <v>89</v>
      </c>
      <c r="C17" s="8"/>
      <c r="D17" s="8" t="s">
        <v>90</v>
      </c>
      <c r="E17" s="25"/>
      <c r="F17" s="325"/>
      <c r="G17" s="25"/>
      <c r="H17" s="325"/>
      <c r="I17" s="14"/>
    </row>
    <row r="18" spans="1:9" x14ac:dyDescent="0.2">
      <c r="A18" s="322"/>
      <c r="B18" s="8" t="s">
        <v>91</v>
      </c>
      <c r="C18" s="8"/>
      <c r="D18" s="8" t="s">
        <v>90</v>
      </c>
      <c r="E18" s="25"/>
      <c r="F18" s="325"/>
      <c r="G18" s="25"/>
      <c r="H18" s="325"/>
      <c r="I18" s="14"/>
    </row>
    <row r="19" spans="1:9" ht="25.5" x14ac:dyDescent="0.2">
      <c r="A19" s="322"/>
      <c r="B19" s="8" t="s">
        <v>92</v>
      </c>
      <c r="C19" s="8"/>
      <c r="D19" s="8" t="s">
        <v>82</v>
      </c>
      <c r="E19" s="25"/>
      <c r="F19" s="325"/>
      <c r="G19" s="25"/>
      <c r="H19" s="325"/>
      <c r="I19" s="14"/>
    </row>
    <row r="20" spans="1:9" x14ac:dyDescent="0.2">
      <c r="A20" s="323"/>
      <c r="B20" s="8" t="s">
        <v>93</v>
      </c>
      <c r="C20" s="8"/>
      <c r="D20" s="8" t="s">
        <v>90</v>
      </c>
      <c r="E20" s="25"/>
      <c r="F20" s="326"/>
      <c r="G20" s="25"/>
      <c r="H20" s="326"/>
      <c r="I20" s="14"/>
    </row>
    <row r="21" spans="1:9" x14ac:dyDescent="0.2">
      <c r="A21" s="25">
        <v>2</v>
      </c>
      <c r="B21" s="8" t="s">
        <v>94</v>
      </c>
      <c r="C21" s="8"/>
      <c r="D21" s="8" t="s">
        <v>90</v>
      </c>
      <c r="E21" s="25"/>
      <c r="F21" s="26">
        <f>[3]свод!$BL$13</f>
        <v>496211.52</v>
      </c>
      <c r="G21" s="25"/>
      <c r="H21" s="26">
        <f>[3]свод!$BL$13</f>
        <v>496211.52</v>
      </c>
      <c r="I21" s="14"/>
    </row>
    <row r="22" spans="1:9" x14ac:dyDescent="0.2">
      <c r="A22" s="25">
        <v>3</v>
      </c>
      <c r="B22" s="8" t="s">
        <v>95</v>
      </c>
      <c r="C22" s="8"/>
      <c r="D22" s="8" t="s">
        <v>96</v>
      </c>
      <c r="E22" s="25"/>
      <c r="F22" s="26">
        <f>[3]свод!$BL$14</f>
        <v>419280.96</v>
      </c>
      <c r="G22" s="25"/>
      <c r="H22" s="26">
        <f>[3]свод!$BL$14</f>
        <v>419280.96</v>
      </c>
      <c r="I22" s="14"/>
    </row>
    <row r="23" spans="1:9" ht="38.25" x14ac:dyDescent="0.2">
      <c r="A23" s="25">
        <v>4</v>
      </c>
      <c r="B23" s="8" t="s">
        <v>97</v>
      </c>
      <c r="C23" s="8"/>
      <c r="D23" s="8" t="s">
        <v>90</v>
      </c>
      <c r="E23" s="25"/>
      <c r="F23" s="25">
        <f>[3]свод!$BL$15</f>
        <v>0</v>
      </c>
      <c r="G23" s="25"/>
      <c r="H23" s="25">
        <f>[3]свод!$BL$15</f>
        <v>0</v>
      </c>
      <c r="I23" s="14"/>
    </row>
    <row r="24" spans="1:9" x14ac:dyDescent="0.2">
      <c r="A24" s="25">
        <v>5</v>
      </c>
      <c r="B24" s="8" t="s">
        <v>98</v>
      </c>
      <c r="C24" s="8"/>
      <c r="D24" s="8" t="s">
        <v>90</v>
      </c>
      <c r="E24" s="25"/>
      <c r="F24" s="25">
        <f>[3]свод!$BL$16</f>
        <v>788706</v>
      </c>
      <c r="G24" s="25"/>
      <c r="H24" s="25">
        <f>[3]свод!$BL$16</f>
        <v>788706</v>
      </c>
      <c r="I24" s="14"/>
    </row>
    <row r="25" spans="1:9" ht="25.5" x14ac:dyDescent="0.2">
      <c r="A25" s="25">
        <v>6</v>
      </c>
      <c r="B25" s="8" t="s">
        <v>99</v>
      </c>
      <c r="C25" s="8"/>
      <c r="D25" s="8" t="s">
        <v>90</v>
      </c>
      <c r="E25" s="25"/>
      <c r="F25" s="25">
        <f>[3]свод!$BL$17</f>
        <v>215410.32</v>
      </c>
      <c r="G25" s="25"/>
      <c r="H25" s="25">
        <f>[3]свод!$BL$17</f>
        <v>215410.32</v>
      </c>
      <c r="I25" s="14"/>
    </row>
    <row r="26" spans="1:9" ht="38.25" x14ac:dyDescent="0.2">
      <c r="A26" s="273">
        <v>7</v>
      </c>
      <c r="B26" s="8" t="s">
        <v>100</v>
      </c>
      <c r="C26" s="8"/>
      <c r="D26" s="8" t="s">
        <v>101</v>
      </c>
      <c r="E26" s="25"/>
      <c r="F26" s="33">
        <f>SUM(F28:F43)</f>
        <v>2769800</v>
      </c>
      <c r="G26" s="25"/>
      <c r="H26" s="26">
        <f>H27+H28+H29+H31+H34+H36+H37+H38+H39+H40+H41+H42+H43</f>
        <v>1734980</v>
      </c>
      <c r="I26" s="14"/>
    </row>
    <row r="27" spans="1:9" x14ac:dyDescent="0.2">
      <c r="A27" s="273"/>
      <c r="B27" s="8" t="s">
        <v>267</v>
      </c>
      <c r="C27" s="8" t="s">
        <v>194</v>
      </c>
      <c r="D27" s="8"/>
      <c r="E27" s="25">
        <v>0</v>
      </c>
      <c r="F27" s="33">
        <v>0</v>
      </c>
      <c r="G27" s="25">
        <v>0.31</v>
      </c>
      <c r="H27" s="26">
        <v>45190</v>
      </c>
      <c r="I27" s="14">
        <v>12</v>
      </c>
    </row>
    <row r="28" spans="1:9" ht="25.5" x14ac:dyDescent="0.2">
      <c r="A28" s="273"/>
      <c r="B28" s="78" t="s">
        <v>277</v>
      </c>
      <c r="C28" s="6" t="s">
        <v>188</v>
      </c>
      <c r="D28" s="6"/>
      <c r="E28" s="25">
        <v>0.03</v>
      </c>
      <c r="F28" s="33">
        <v>7800</v>
      </c>
      <c r="G28" s="25">
        <v>0.2</v>
      </c>
      <c r="H28" s="26">
        <v>37030</v>
      </c>
      <c r="I28" s="14">
        <v>24</v>
      </c>
    </row>
    <row r="29" spans="1:9" ht="25.5" x14ac:dyDescent="0.2">
      <c r="A29" s="273"/>
      <c r="B29" s="127" t="s">
        <v>405</v>
      </c>
      <c r="C29" s="6" t="s">
        <v>176</v>
      </c>
      <c r="D29" s="6"/>
      <c r="E29" s="25">
        <v>6</v>
      </c>
      <c r="F29" s="33">
        <v>1800000</v>
      </c>
      <c r="G29" s="25">
        <v>6</v>
      </c>
      <c r="H29" s="26">
        <v>1278130</v>
      </c>
      <c r="I29" s="14">
        <v>36</v>
      </c>
    </row>
    <row r="30" spans="1:9" x14ac:dyDescent="0.2">
      <c r="A30" s="273"/>
      <c r="B30" s="127" t="s">
        <v>192</v>
      </c>
      <c r="C30" s="6" t="s">
        <v>188</v>
      </c>
      <c r="D30" s="6"/>
      <c r="E30" s="25">
        <v>0.5</v>
      </c>
      <c r="F30" s="33">
        <v>500000</v>
      </c>
      <c r="G30" s="25">
        <v>0</v>
      </c>
      <c r="H30" s="26">
        <v>0</v>
      </c>
      <c r="I30" s="14">
        <v>12</v>
      </c>
    </row>
    <row r="31" spans="1:9" x14ac:dyDescent="0.2">
      <c r="A31" s="273"/>
      <c r="B31" s="78" t="s">
        <v>115</v>
      </c>
      <c r="C31" s="6" t="s">
        <v>176</v>
      </c>
      <c r="D31" s="6"/>
      <c r="E31" s="25">
        <v>6</v>
      </c>
      <c r="F31" s="33">
        <v>42000</v>
      </c>
      <c r="G31" s="25">
        <v>6</v>
      </c>
      <c r="H31" s="33">
        <v>10010</v>
      </c>
      <c r="I31" s="14">
        <v>12</v>
      </c>
    </row>
    <row r="32" spans="1:9" x14ac:dyDescent="0.2">
      <c r="A32" s="273"/>
      <c r="B32" s="127" t="s">
        <v>215</v>
      </c>
      <c r="C32" s="6" t="s">
        <v>176</v>
      </c>
      <c r="D32" s="6"/>
      <c r="E32" s="25">
        <v>7</v>
      </c>
      <c r="F32" s="33">
        <v>35000</v>
      </c>
      <c r="G32" s="25">
        <v>0</v>
      </c>
      <c r="H32" s="26">
        <v>0</v>
      </c>
      <c r="I32" s="14">
        <v>12</v>
      </c>
    </row>
    <row r="33" spans="1:9" ht="38.25" x14ac:dyDescent="0.2">
      <c r="A33" s="273"/>
      <c r="B33" s="78" t="s">
        <v>350</v>
      </c>
      <c r="C33" s="6" t="s">
        <v>176</v>
      </c>
      <c r="D33" s="6"/>
      <c r="E33" s="25">
        <v>6</v>
      </c>
      <c r="F33" s="33">
        <v>66000</v>
      </c>
      <c r="G33" s="25">
        <v>0</v>
      </c>
      <c r="H33" s="33">
        <v>0</v>
      </c>
      <c r="I33" s="14">
        <v>12</v>
      </c>
    </row>
    <row r="34" spans="1:9" x14ac:dyDescent="0.2">
      <c r="A34" s="273"/>
      <c r="B34" s="127" t="s">
        <v>274</v>
      </c>
      <c r="C34" s="6" t="s">
        <v>176</v>
      </c>
      <c r="D34" s="6"/>
      <c r="E34" s="25">
        <v>0</v>
      </c>
      <c r="F34" s="33">
        <v>0</v>
      </c>
      <c r="G34" s="25">
        <v>2</v>
      </c>
      <c r="H34" s="33">
        <v>2360</v>
      </c>
      <c r="I34" s="14">
        <v>12</v>
      </c>
    </row>
    <row r="35" spans="1:9" x14ac:dyDescent="0.2">
      <c r="A35" s="273"/>
      <c r="B35" s="78" t="s">
        <v>211</v>
      </c>
      <c r="C35" s="6" t="s">
        <v>188</v>
      </c>
      <c r="D35" s="6"/>
      <c r="E35" s="25">
        <v>0.03</v>
      </c>
      <c r="F35" s="33">
        <v>12900</v>
      </c>
      <c r="G35" s="25">
        <v>0</v>
      </c>
      <c r="H35" s="33">
        <v>0</v>
      </c>
      <c r="I35" s="14">
        <v>12</v>
      </c>
    </row>
    <row r="36" spans="1:9" x14ac:dyDescent="0.2">
      <c r="A36" s="273"/>
      <c r="B36" s="78" t="s">
        <v>275</v>
      </c>
      <c r="C36" s="6" t="s">
        <v>188</v>
      </c>
      <c r="D36" s="6"/>
      <c r="E36" s="25">
        <v>0</v>
      </c>
      <c r="F36" s="33">
        <v>0</v>
      </c>
      <c r="G36" s="25">
        <v>7.0000000000000001E-3</v>
      </c>
      <c r="H36" s="33">
        <v>9120</v>
      </c>
      <c r="I36" s="14">
        <v>12</v>
      </c>
    </row>
    <row r="37" spans="1:9" x14ac:dyDescent="0.2">
      <c r="A37" s="273"/>
      <c r="B37" s="78" t="s">
        <v>237</v>
      </c>
      <c r="C37" s="6" t="s">
        <v>188</v>
      </c>
      <c r="D37" s="6"/>
      <c r="E37" s="25">
        <v>0.08</v>
      </c>
      <c r="F37" s="33">
        <v>9900</v>
      </c>
      <c r="G37" s="25">
        <v>0.11899999999999999</v>
      </c>
      <c r="H37" s="33">
        <v>81200</v>
      </c>
      <c r="I37" s="14">
        <v>12</v>
      </c>
    </row>
    <row r="38" spans="1:9" x14ac:dyDescent="0.2">
      <c r="A38" s="273"/>
      <c r="B38" s="127" t="s">
        <v>385</v>
      </c>
      <c r="C38" s="6" t="s">
        <v>176</v>
      </c>
      <c r="D38" s="6"/>
      <c r="E38" s="25">
        <v>6</v>
      </c>
      <c r="F38" s="33">
        <v>12000</v>
      </c>
      <c r="G38" s="25">
        <v>10</v>
      </c>
      <c r="H38" s="33">
        <v>24700</v>
      </c>
      <c r="I38" s="14">
        <v>12</v>
      </c>
    </row>
    <row r="39" spans="1:9" x14ac:dyDescent="0.2">
      <c r="A39" s="273"/>
      <c r="B39" s="78" t="s">
        <v>351</v>
      </c>
      <c r="C39" s="6" t="s">
        <v>176</v>
      </c>
      <c r="D39" s="6"/>
      <c r="E39" s="25">
        <v>72</v>
      </c>
      <c r="F39" s="33">
        <v>79200</v>
      </c>
      <c r="G39" s="25">
        <v>34</v>
      </c>
      <c r="H39" s="33">
        <v>17140</v>
      </c>
      <c r="I39" s="14">
        <v>12</v>
      </c>
    </row>
    <row r="40" spans="1:9" x14ac:dyDescent="0.2">
      <c r="A40" s="273"/>
      <c r="B40" s="127" t="s">
        <v>190</v>
      </c>
      <c r="C40" s="6" t="s">
        <v>188</v>
      </c>
      <c r="D40" s="6"/>
      <c r="E40" s="25">
        <v>0.2</v>
      </c>
      <c r="F40" s="33">
        <v>100000</v>
      </c>
      <c r="G40" s="25">
        <v>0.17</v>
      </c>
      <c r="H40" s="33">
        <v>22020</v>
      </c>
      <c r="I40" s="14">
        <v>12</v>
      </c>
    </row>
    <row r="41" spans="1:9" x14ac:dyDescent="0.2">
      <c r="A41" s="273"/>
      <c r="B41" s="127" t="s">
        <v>254</v>
      </c>
      <c r="C41" s="6" t="s">
        <v>176</v>
      </c>
      <c r="D41" s="6"/>
      <c r="E41" s="25">
        <v>0</v>
      </c>
      <c r="F41" s="33">
        <v>0</v>
      </c>
      <c r="G41" s="25">
        <v>7</v>
      </c>
      <c r="H41" s="33">
        <v>9620</v>
      </c>
      <c r="I41" s="14">
        <v>12</v>
      </c>
    </row>
    <row r="42" spans="1:9" ht="25.5" x14ac:dyDescent="0.2">
      <c r="A42" s="273"/>
      <c r="B42" s="78" t="s">
        <v>352</v>
      </c>
      <c r="C42" s="6" t="s">
        <v>176</v>
      </c>
      <c r="D42" s="6"/>
      <c r="E42" s="25">
        <v>108</v>
      </c>
      <c r="F42" s="33">
        <v>105000</v>
      </c>
      <c r="G42" s="25">
        <v>42</v>
      </c>
      <c r="H42" s="33">
        <v>40740</v>
      </c>
      <c r="I42" s="14">
        <v>12</v>
      </c>
    </row>
    <row r="43" spans="1:9" x14ac:dyDescent="0.2">
      <c r="A43" s="273"/>
      <c r="B43" s="127" t="s">
        <v>241</v>
      </c>
      <c r="C43" s="6" t="s">
        <v>242</v>
      </c>
      <c r="D43" s="6"/>
      <c r="E43" s="25">
        <v>0</v>
      </c>
      <c r="F43" s="33">
        <v>0</v>
      </c>
      <c r="G43" s="25"/>
      <c r="H43" s="33">
        <v>157720</v>
      </c>
      <c r="I43" s="14">
        <v>12</v>
      </c>
    </row>
    <row r="44" spans="1:9" x14ac:dyDescent="0.2">
      <c r="A44" s="319" t="s">
        <v>71</v>
      </c>
      <c r="B44" s="320"/>
      <c r="C44" s="320"/>
      <c r="D44" s="320"/>
      <c r="E44" s="320"/>
      <c r="F44" s="320"/>
      <c r="G44" s="320"/>
      <c r="H44" s="320"/>
    </row>
    <row r="45" spans="1:9" x14ac:dyDescent="0.2">
      <c r="E45" s="34"/>
      <c r="F45" s="34"/>
      <c r="G45" s="34"/>
      <c r="H45" s="34"/>
    </row>
    <row r="46" spans="1:9" x14ac:dyDescent="0.2">
      <c r="E46" s="34"/>
      <c r="F46" s="94"/>
      <c r="G46" s="34"/>
      <c r="H46" s="94"/>
    </row>
    <row r="47" spans="1:9" x14ac:dyDescent="0.2">
      <c r="E47" s="34"/>
      <c r="F47" s="34"/>
      <c r="G47" s="34"/>
      <c r="H47" s="34"/>
    </row>
    <row r="48" spans="1:9" x14ac:dyDescent="0.2">
      <c r="E48" s="34"/>
      <c r="F48" s="34"/>
      <c r="G48" s="34"/>
      <c r="H48" s="34"/>
    </row>
    <row r="49" spans="5:8" x14ac:dyDescent="0.2">
      <c r="E49" s="34"/>
      <c r="F49" s="34"/>
      <c r="G49" s="34"/>
      <c r="H49" s="34"/>
    </row>
    <row r="50" spans="5:8" x14ac:dyDescent="0.2">
      <c r="E50" s="34"/>
      <c r="F50" s="34"/>
      <c r="G50" s="34"/>
      <c r="H50" s="34"/>
    </row>
    <row r="51" spans="5:8" x14ac:dyDescent="0.2">
      <c r="E51" s="34"/>
      <c r="F51" s="34"/>
      <c r="G51" s="34"/>
      <c r="H51" s="34"/>
    </row>
  </sheetData>
  <mergeCells count="13">
    <mergeCell ref="A2:I9"/>
    <mergeCell ref="A1:H1"/>
    <mergeCell ref="A44:H44"/>
    <mergeCell ref="A12:A20"/>
    <mergeCell ref="A26:A43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4:H4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3" workbookViewId="0">
      <selection activeCell="H27" sqref="H27"/>
    </sheetView>
  </sheetViews>
  <sheetFormatPr defaultColWidth="32.7109375" defaultRowHeight="12.75" x14ac:dyDescent="0.2"/>
  <cols>
    <col min="1" max="1" width="6.7109375" style="4" customWidth="1"/>
    <col min="2" max="2" width="45.5703125" style="3" customWidth="1"/>
    <col min="3" max="3" width="11.7109375" style="3" customWidth="1"/>
    <col min="4" max="4" width="15.5703125" style="3" customWidth="1"/>
    <col min="5" max="5" width="8.7109375" style="3" customWidth="1"/>
    <col min="6" max="6" width="17.140625" style="3" customWidth="1"/>
    <col min="7" max="7" width="9.28515625" style="3" customWidth="1"/>
    <col min="8" max="8" width="16.57031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515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7"/>
      <c r="F12" s="281">
        <f>[3]свод!$BM$12</f>
        <v>646955.88</v>
      </c>
      <c r="G12" s="7"/>
      <c r="H12" s="281">
        <f>[3]свод!$BM$12</f>
        <v>646955.88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[3]свод!$BM$13</f>
        <v>88128.6</v>
      </c>
      <c r="G21" s="7"/>
      <c r="H21" s="10">
        <f>[3]свод!$BM$13</f>
        <v>88128.6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[3]свод!$BM$14</f>
        <v>74464.319999999992</v>
      </c>
      <c r="G22" s="7"/>
      <c r="H22" s="10">
        <f>[3]свод!$BM$14</f>
        <v>74464.319999999992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[3]свод!$BM$15</f>
        <v>0</v>
      </c>
      <c r="G23" s="7"/>
      <c r="H23" s="10">
        <f>[3]свод!$BM$15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[3]свод!$BM$16</f>
        <v>133899.96</v>
      </c>
      <c r="G24" s="7"/>
      <c r="H24" s="7">
        <f>[3]свод!$BM$16</f>
        <v>133899.96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SUM(F27:F38)</f>
        <v>1347300</v>
      </c>
      <c r="G26" s="7"/>
      <c r="H26" s="10">
        <f>H27+H28+H29+H30+H31+H33+H34+H35+H36+H37+H38</f>
        <v>556230</v>
      </c>
      <c r="I26" s="14"/>
    </row>
    <row r="27" spans="1:9" x14ac:dyDescent="0.2">
      <c r="A27" s="271"/>
      <c r="B27" s="17" t="s">
        <v>374</v>
      </c>
      <c r="C27" s="13" t="s">
        <v>176</v>
      </c>
      <c r="D27" s="13"/>
      <c r="E27" s="7">
        <v>1</v>
      </c>
      <c r="F27" s="140">
        <v>1200000</v>
      </c>
      <c r="G27" s="7">
        <v>1</v>
      </c>
      <c r="H27" s="7">
        <v>242770</v>
      </c>
      <c r="I27" s="14">
        <v>36</v>
      </c>
    </row>
    <row r="28" spans="1:9" x14ac:dyDescent="0.2">
      <c r="A28" s="271"/>
      <c r="B28" s="17" t="s">
        <v>240</v>
      </c>
      <c r="C28" s="13" t="s">
        <v>176</v>
      </c>
      <c r="D28" s="13"/>
      <c r="E28" s="7">
        <v>0</v>
      </c>
      <c r="F28" s="140">
        <v>0</v>
      </c>
      <c r="G28" s="7">
        <v>1</v>
      </c>
      <c r="H28" s="7">
        <v>1940</v>
      </c>
      <c r="I28" s="14">
        <v>12</v>
      </c>
    </row>
    <row r="29" spans="1:9" x14ac:dyDescent="0.2">
      <c r="A29" s="271"/>
      <c r="B29" s="17" t="s">
        <v>396</v>
      </c>
      <c r="C29" s="13" t="s">
        <v>176</v>
      </c>
      <c r="D29" s="13"/>
      <c r="E29" s="7">
        <v>15</v>
      </c>
      <c r="F29" s="140">
        <v>7500</v>
      </c>
      <c r="G29" s="7">
        <v>18</v>
      </c>
      <c r="H29" s="53">
        <v>22130</v>
      </c>
      <c r="I29" s="14">
        <v>12</v>
      </c>
    </row>
    <row r="30" spans="1:9" x14ac:dyDescent="0.2">
      <c r="A30" s="271"/>
      <c r="B30" s="17" t="s">
        <v>278</v>
      </c>
      <c r="C30" s="13" t="s">
        <v>188</v>
      </c>
      <c r="D30" s="13"/>
      <c r="E30" s="7">
        <v>0</v>
      </c>
      <c r="F30" s="140">
        <v>0</v>
      </c>
      <c r="G30" s="7">
        <v>3.4000000000000002E-2</v>
      </c>
      <c r="H30" s="53">
        <v>36670</v>
      </c>
      <c r="I30" s="14">
        <v>12</v>
      </c>
    </row>
    <row r="31" spans="1:9" x14ac:dyDescent="0.2">
      <c r="A31" s="271"/>
      <c r="B31" s="17" t="s">
        <v>279</v>
      </c>
      <c r="C31" s="13" t="s">
        <v>188</v>
      </c>
      <c r="D31" s="13"/>
      <c r="E31" s="7">
        <v>0</v>
      </c>
      <c r="F31" s="140">
        <v>0</v>
      </c>
      <c r="G31" s="7">
        <v>1E-3</v>
      </c>
      <c r="H31" s="53">
        <v>1960</v>
      </c>
      <c r="I31" s="14">
        <v>12</v>
      </c>
    </row>
    <row r="32" spans="1:9" x14ac:dyDescent="0.2">
      <c r="A32" s="271"/>
      <c r="B32" s="17" t="s">
        <v>406</v>
      </c>
      <c r="C32" s="13" t="s">
        <v>188</v>
      </c>
      <c r="D32" s="13"/>
      <c r="E32" s="7">
        <v>2E-3</v>
      </c>
      <c r="F32" s="140">
        <v>8600</v>
      </c>
      <c r="G32" s="7">
        <v>0</v>
      </c>
      <c r="H32" s="53">
        <v>0</v>
      </c>
      <c r="I32" s="14">
        <v>12</v>
      </c>
    </row>
    <row r="33" spans="1:9" x14ac:dyDescent="0.2">
      <c r="A33" s="271"/>
      <c r="B33" s="18" t="s">
        <v>110</v>
      </c>
      <c r="C33" s="13" t="s">
        <v>176</v>
      </c>
      <c r="D33" s="13"/>
      <c r="E33" s="7">
        <v>1</v>
      </c>
      <c r="F33" s="140">
        <v>2000</v>
      </c>
      <c r="G33" s="7">
        <v>3</v>
      </c>
      <c r="H33" s="53">
        <v>6520</v>
      </c>
      <c r="I33" s="14">
        <v>12</v>
      </c>
    </row>
    <row r="34" spans="1:9" x14ac:dyDescent="0.2">
      <c r="A34" s="271"/>
      <c r="B34" s="18" t="s">
        <v>189</v>
      </c>
      <c r="C34" s="13" t="s">
        <v>176</v>
      </c>
      <c r="D34" s="13"/>
      <c r="E34" s="7">
        <v>2</v>
      </c>
      <c r="F34" s="140">
        <v>2200</v>
      </c>
      <c r="G34" s="7">
        <v>22</v>
      </c>
      <c r="H34" s="53">
        <v>24870</v>
      </c>
      <c r="I34" s="14">
        <v>12</v>
      </c>
    </row>
    <row r="35" spans="1:9" x14ac:dyDescent="0.2">
      <c r="A35" s="271"/>
      <c r="B35" s="18" t="s">
        <v>355</v>
      </c>
      <c r="C35" s="13" t="s">
        <v>188</v>
      </c>
      <c r="D35" s="13"/>
      <c r="E35" s="7">
        <v>0.1</v>
      </c>
      <c r="F35" s="140">
        <v>50000</v>
      </c>
      <c r="G35" s="7">
        <v>0.22</v>
      </c>
      <c r="H35" s="53">
        <v>24120</v>
      </c>
      <c r="I35" s="14">
        <v>12</v>
      </c>
    </row>
    <row r="36" spans="1:9" x14ac:dyDescent="0.2">
      <c r="A36" s="271"/>
      <c r="B36" s="18" t="s">
        <v>271</v>
      </c>
      <c r="C36" s="13" t="s">
        <v>176</v>
      </c>
      <c r="D36" s="13"/>
      <c r="E36" s="7">
        <v>0</v>
      </c>
      <c r="F36" s="140">
        <v>0</v>
      </c>
      <c r="G36" s="7">
        <v>29</v>
      </c>
      <c r="H36" s="53">
        <v>32120</v>
      </c>
      <c r="I36" s="14">
        <v>12</v>
      </c>
    </row>
    <row r="37" spans="1:9" ht="25.5" x14ac:dyDescent="0.2">
      <c r="A37" s="271"/>
      <c r="B37" s="18" t="s">
        <v>191</v>
      </c>
      <c r="C37" s="13" t="s">
        <v>176</v>
      </c>
      <c r="D37" s="13"/>
      <c r="E37" s="7">
        <v>80</v>
      </c>
      <c r="F37" s="140">
        <v>77000</v>
      </c>
      <c r="G37" s="7">
        <v>109</v>
      </c>
      <c r="H37" s="53">
        <v>112560</v>
      </c>
      <c r="I37" s="14">
        <v>12</v>
      </c>
    </row>
    <row r="38" spans="1:9" x14ac:dyDescent="0.2">
      <c r="A38" s="271"/>
      <c r="B38" s="18" t="s">
        <v>241</v>
      </c>
      <c r="C38" s="13" t="s">
        <v>242</v>
      </c>
      <c r="D38" s="13"/>
      <c r="E38" s="7">
        <v>0</v>
      </c>
      <c r="F38" s="140">
        <v>0</v>
      </c>
      <c r="G38" s="7"/>
      <c r="H38" s="53">
        <v>50570</v>
      </c>
      <c r="I38" s="14">
        <v>12</v>
      </c>
    </row>
    <row r="39" spans="1:9" x14ac:dyDescent="0.2">
      <c r="A39" s="315" t="s">
        <v>71</v>
      </c>
      <c r="B39" s="316"/>
      <c r="C39" s="316"/>
      <c r="D39" s="316"/>
      <c r="E39" s="316"/>
      <c r="F39" s="316"/>
      <c r="G39" s="316"/>
      <c r="H39" s="316"/>
      <c r="I39" s="45"/>
    </row>
    <row r="40" spans="1:9" x14ac:dyDescent="0.2">
      <c r="H40" s="83"/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</sheetData>
  <mergeCells count="13">
    <mergeCell ref="A2:I9"/>
    <mergeCell ref="A1:H1"/>
    <mergeCell ref="A39:H39"/>
    <mergeCell ref="A12:A20"/>
    <mergeCell ref="A26:A38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H27" sqref="H27"/>
    </sheetView>
  </sheetViews>
  <sheetFormatPr defaultRowHeight="12.75" x14ac:dyDescent="0.2"/>
  <cols>
    <col min="1" max="1" width="6.28515625" style="4" customWidth="1"/>
    <col min="2" max="2" width="38.7109375" style="3" customWidth="1"/>
    <col min="3" max="3" width="12.7109375" style="3" customWidth="1"/>
    <col min="4" max="4" width="16.42578125" style="3" customWidth="1"/>
    <col min="5" max="5" width="9.140625" style="3"/>
    <col min="6" max="6" width="16.85546875" style="3" customWidth="1"/>
    <col min="7" max="7" width="10.7109375" style="3" customWidth="1"/>
    <col min="8" max="8" width="15.710937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516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85">
        <v>1</v>
      </c>
      <c r="B12" s="8" t="s">
        <v>80</v>
      </c>
      <c r="C12" s="8"/>
      <c r="D12" s="9"/>
      <c r="E12" s="271"/>
      <c r="F12" s="271">
        <f>[3]свод!$BN$12</f>
        <v>1711899.5999999999</v>
      </c>
      <c r="G12" s="271"/>
      <c r="H12" s="271">
        <f>[3]свод!$BN$12</f>
        <v>1711899.5999999999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9" ht="25.5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7">
        <f>[3]свод!$BN$13</f>
        <v>233195.16</v>
      </c>
      <c r="G21" s="7"/>
      <c r="H21" s="7">
        <f>[3]свод!$BN$13</f>
        <v>233195.16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[3]свод!$BN$14</f>
        <v>197041.19999999998</v>
      </c>
      <c r="G22" s="7"/>
      <c r="H22" s="7">
        <f>[3]свод!$BN$14</f>
        <v>197041.19999999998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[3]свод!$BN$15</f>
        <v>0</v>
      </c>
      <c r="G23" s="7"/>
      <c r="H23" s="7">
        <f>[3]свод!$BN$15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[3]свод!$BN$16</f>
        <v>454690.07999999996</v>
      </c>
      <c r="G24" s="7"/>
      <c r="H24" s="7">
        <f>[3]свод!$BN$16</f>
        <v>454690.07999999996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0</f>
        <v>0</v>
      </c>
      <c r="G25" s="7"/>
      <c r="H25" s="10">
        <f>0</f>
        <v>0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SUM(F27:F40)</f>
        <v>1352600</v>
      </c>
      <c r="G26" s="10"/>
      <c r="H26" s="53">
        <f>H27+H28+H29+H30+H32+H33+H34+H35+H36+H37+H38+H40+H39</f>
        <v>1086708</v>
      </c>
      <c r="I26" s="14"/>
    </row>
    <row r="27" spans="1:9" ht="25.5" x14ac:dyDescent="0.2">
      <c r="A27" s="271"/>
      <c r="B27" s="78" t="s">
        <v>280</v>
      </c>
      <c r="C27" s="8" t="s">
        <v>188</v>
      </c>
      <c r="D27" s="9"/>
      <c r="E27" s="7">
        <v>0.53</v>
      </c>
      <c r="F27" s="53">
        <v>137800</v>
      </c>
      <c r="G27" s="7">
        <v>0.254</v>
      </c>
      <c r="H27" s="7">
        <v>103120</v>
      </c>
      <c r="I27" s="14">
        <v>24</v>
      </c>
    </row>
    <row r="28" spans="1:9" x14ac:dyDescent="0.2">
      <c r="A28" s="271"/>
      <c r="B28" s="127" t="s">
        <v>407</v>
      </c>
      <c r="C28" s="8" t="s">
        <v>188</v>
      </c>
      <c r="D28" s="9"/>
      <c r="E28" s="7">
        <v>0.5</v>
      </c>
      <c r="F28" s="53">
        <v>200000</v>
      </c>
      <c r="G28" s="7">
        <v>0.28000000000000003</v>
      </c>
      <c r="H28" s="7">
        <v>86120</v>
      </c>
      <c r="I28" s="14">
        <v>12</v>
      </c>
    </row>
    <row r="29" spans="1:9" x14ac:dyDescent="0.2">
      <c r="A29" s="271"/>
      <c r="B29" s="78" t="s">
        <v>115</v>
      </c>
      <c r="C29" s="8" t="s">
        <v>176</v>
      </c>
      <c r="D29" s="9"/>
      <c r="E29" s="7">
        <v>1</v>
      </c>
      <c r="F29" s="53">
        <v>8000</v>
      </c>
      <c r="G29" s="7">
        <v>7</v>
      </c>
      <c r="H29" s="53">
        <v>7820</v>
      </c>
      <c r="I29" s="14">
        <v>12</v>
      </c>
    </row>
    <row r="30" spans="1:9" x14ac:dyDescent="0.2">
      <c r="A30" s="271"/>
      <c r="B30" s="127" t="s">
        <v>375</v>
      </c>
      <c r="C30" s="8" t="s">
        <v>176</v>
      </c>
      <c r="D30" s="9"/>
      <c r="E30" s="7">
        <v>5</v>
      </c>
      <c r="F30" s="53">
        <v>8000</v>
      </c>
      <c r="G30" s="7">
        <v>5</v>
      </c>
      <c r="H30" s="53">
        <v>10700</v>
      </c>
      <c r="I30" s="14">
        <v>12</v>
      </c>
    </row>
    <row r="31" spans="1:9" x14ac:dyDescent="0.2">
      <c r="A31" s="271"/>
      <c r="B31" s="127" t="s">
        <v>408</v>
      </c>
      <c r="C31" s="8" t="s">
        <v>188</v>
      </c>
      <c r="D31" s="9"/>
      <c r="E31" s="7">
        <v>0.01</v>
      </c>
      <c r="F31" s="53">
        <v>43000</v>
      </c>
      <c r="G31" s="7">
        <v>0</v>
      </c>
      <c r="H31" s="53">
        <v>0</v>
      </c>
      <c r="I31" s="14">
        <v>12</v>
      </c>
    </row>
    <row r="32" spans="1:9" x14ac:dyDescent="0.2">
      <c r="A32" s="271"/>
      <c r="B32" s="127" t="s">
        <v>281</v>
      </c>
      <c r="C32" s="8" t="s">
        <v>188</v>
      </c>
      <c r="D32" s="9"/>
      <c r="E32" s="7">
        <v>0</v>
      </c>
      <c r="F32" s="53">
        <v>0</v>
      </c>
      <c r="G32" s="7">
        <v>4.2999999999999997E-2</v>
      </c>
      <c r="H32" s="53">
        <v>41540</v>
      </c>
      <c r="I32" s="14">
        <v>12</v>
      </c>
    </row>
    <row r="33" spans="1:9" x14ac:dyDescent="0.2">
      <c r="A33" s="271"/>
      <c r="B33" s="127" t="s">
        <v>409</v>
      </c>
      <c r="C33" s="8" t="s">
        <v>188</v>
      </c>
      <c r="D33" s="9"/>
      <c r="E33" s="7">
        <v>0.02</v>
      </c>
      <c r="F33" s="53">
        <v>26000</v>
      </c>
      <c r="G33" s="7">
        <v>4.3999999999999997E-2</v>
      </c>
      <c r="H33" s="53">
        <v>38120</v>
      </c>
      <c r="I33" s="14">
        <v>12</v>
      </c>
    </row>
    <row r="34" spans="1:9" ht="25.5" x14ac:dyDescent="0.2">
      <c r="A34" s="271"/>
      <c r="B34" s="127" t="s">
        <v>385</v>
      </c>
      <c r="C34" s="8" t="s">
        <v>176</v>
      </c>
      <c r="D34" s="9"/>
      <c r="E34" s="7">
        <v>7</v>
      </c>
      <c r="F34" s="53">
        <v>14000</v>
      </c>
      <c r="G34" s="7">
        <v>9</v>
      </c>
      <c r="H34" s="53">
        <v>26820</v>
      </c>
      <c r="I34" s="14">
        <v>12</v>
      </c>
    </row>
    <row r="35" spans="1:9" ht="25.5" x14ac:dyDescent="0.2">
      <c r="A35" s="271"/>
      <c r="B35" s="78" t="s">
        <v>238</v>
      </c>
      <c r="C35" s="8" t="s">
        <v>176</v>
      </c>
      <c r="D35" s="9"/>
      <c r="E35" s="7">
        <v>28</v>
      </c>
      <c r="F35" s="53">
        <v>30800</v>
      </c>
      <c r="G35" s="7">
        <v>44</v>
      </c>
      <c r="H35" s="53">
        <v>22180</v>
      </c>
      <c r="I35" s="14">
        <v>12</v>
      </c>
    </row>
    <row r="36" spans="1:9" x14ac:dyDescent="0.2">
      <c r="A36" s="271"/>
      <c r="B36" s="127" t="s">
        <v>190</v>
      </c>
      <c r="C36" s="8" t="s">
        <v>188</v>
      </c>
      <c r="D36" s="9"/>
      <c r="E36" s="7">
        <v>0.1</v>
      </c>
      <c r="F36" s="53">
        <v>50000</v>
      </c>
      <c r="G36" s="7">
        <v>0.23</v>
      </c>
      <c r="H36" s="53">
        <v>30190</v>
      </c>
      <c r="I36" s="14">
        <v>12</v>
      </c>
    </row>
    <row r="37" spans="1:9" x14ac:dyDescent="0.2">
      <c r="A37" s="271"/>
      <c r="B37" s="127" t="s">
        <v>271</v>
      </c>
      <c r="C37" s="8" t="s">
        <v>176</v>
      </c>
      <c r="D37" s="9"/>
      <c r="E37" s="7">
        <v>0</v>
      </c>
      <c r="F37" s="53">
        <v>0</v>
      </c>
      <c r="G37" s="7">
        <v>5</v>
      </c>
      <c r="H37" s="53">
        <v>1920</v>
      </c>
      <c r="I37" s="14">
        <v>12</v>
      </c>
    </row>
    <row r="38" spans="1:9" ht="25.5" x14ac:dyDescent="0.2">
      <c r="A38" s="271"/>
      <c r="B38" s="127" t="s">
        <v>191</v>
      </c>
      <c r="C38" s="8" t="s">
        <v>176</v>
      </c>
      <c r="D38" s="9"/>
      <c r="E38" s="7">
        <v>36</v>
      </c>
      <c r="F38" s="53">
        <v>35000</v>
      </c>
      <c r="G38" s="7">
        <v>17</v>
      </c>
      <c r="H38" s="53">
        <v>16490</v>
      </c>
      <c r="I38" s="14">
        <v>12</v>
      </c>
    </row>
    <row r="39" spans="1:9" x14ac:dyDescent="0.2">
      <c r="A39" s="271"/>
      <c r="B39" s="127" t="s">
        <v>328</v>
      </c>
      <c r="C39" s="8" t="s">
        <v>176</v>
      </c>
      <c r="D39" s="9"/>
      <c r="E39" s="7">
        <v>1</v>
      </c>
      <c r="F39" s="53">
        <v>800000</v>
      </c>
      <c r="G39" s="7">
        <v>1</v>
      </c>
      <c r="H39" s="53">
        <v>660708</v>
      </c>
      <c r="I39" s="14"/>
    </row>
    <row r="40" spans="1:9" ht="25.5" x14ac:dyDescent="0.2">
      <c r="A40" s="271"/>
      <c r="B40" s="127" t="s">
        <v>241</v>
      </c>
      <c r="C40" s="8" t="s">
        <v>242</v>
      </c>
      <c r="D40" s="9"/>
      <c r="E40" s="7">
        <v>0</v>
      </c>
      <c r="F40" s="53">
        <v>0</v>
      </c>
      <c r="G40" s="7"/>
      <c r="H40" s="53">
        <v>40980</v>
      </c>
      <c r="I40" s="14">
        <v>12</v>
      </c>
    </row>
    <row r="41" spans="1:9" x14ac:dyDescent="0.2">
      <c r="A41" s="315" t="s">
        <v>71</v>
      </c>
      <c r="B41" s="316"/>
      <c r="C41" s="316"/>
      <c r="D41" s="316"/>
      <c r="E41" s="316"/>
      <c r="F41" s="316"/>
      <c r="G41" s="316"/>
      <c r="H41" s="316"/>
      <c r="I41" s="45"/>
    </row>
  </sheetData>
  <mergeCells count="15">
    <mergeCell ref="A41:H41"/>
    <mergeCell ref="A12:A20"/>
    <mergeCell ref="A26:A40"/>
    <mergeCell ref="D10:D11"/>
    <mergeCell ref="E12:E20"/>
    <mergeCell ref="F12:F20"/>
    <mergeCell ref="G12:G20"/>
    <mergeCell ref="H12:H20"/>
    <mergeCell ref="A1:H1"/>
    <mergeCell ref="E10:F10"/>
    <mergeCell ref="G10:H10"/>
    <mergeCell ref="A10:A11"/>
    <mergeCell ref="B10:B11"/>
    <mergeCell ref="C10:C11"/>
    <mergeCell ref="A2:I9"/>
  </mergeCells>
  <phoneticPr fontId="27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4.7109375" style="4" customWidth="1"/>
    <col min="2" max="2" width="35" style="3" customWidth="1"/>
    <col min="3" max="3" width="8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517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85">
        <v>1</v>
      </c>
      <c r="B12" s="8" t="s">
        <v>80</v>
      </c>
      <c r="C12" s="8"/>
      <c r="D12" s="9"/>
      <c r="E12" s="7"/>
      <c r="F12" s="281">
        <f>[3]свод!$BO$12</f>
        <v>1540323</v>
      </c>
      <c r="G12" s="7"/>
      <c r="H12" s="281">
        <f>[3]свод!$BO$12</f>
        <v>1540323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ht="25.5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ht="25.5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ht="25.5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[3]свод!$BO$13</f>
        <v>209819.64</v>
      </c>
      <c r="G21" s="7"/>
      <c r="H21" s="10">
        <f>[3]свод!$BO$13</f>
        <v>209819.64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[3]свод!$BO$14</f>
        <v>177288.59999999998</v>
      </c>
      <c r="G22" s="7"/>
      <c r="H22" s="10">
        <f>[3]свод!$BO$14</f>
        <v>177288.59999999998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[3]свод!$BO$15</f>
        <v>0</v>
      </c>
      <c r="G23" s="7"/>
      <c r="H23" s="10">
        <f>[3]свод!$BO$15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[3]свод!$BO$16</f>
        <v>317273.03999999998</v>
      </c>
      <c r="G24" s="7"/>
      <c r="H24" s="7">
        <f>[3]свод!$BO$16</f>
        <v>317273.03999999998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[3]свод!$BO$17</f>
        <v>91085.28</v>
      </c>
      <c r="G25" s="7"/>
      <c r="H25" s="7">
        <f>[3]свод!$BO$17</f>
        <v>91085.28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SUM(F27:F37)</f>
        <v>140400</v>
      </c>
      <c r="G26" s="7"/>
      <c r="H26" s="10">
        <f>H29+H30+H32+H33+H34+H35+H36+H37+H27</f>
        <v>233322</v>
      </c>
      <c r="I26" s="14"/>
    </row>
    <row r="27" spans="1:9" ht="25.5" x14ac:dyDescent="0.2">
      <c r="A27" s="271"/>
      <c r="B27" s="78" t="s">
        <v>337</v>
      </c>
      <c r="C27" s="13" t="s">
        <v>188</v>
      </c>
      <c r="D27" s="13"/>
      <c r="E27" s="7">
        <v>0.09</v>
      </c>
      <c r="F27" s="53">
        <v>23400</v>
      </c>
      <c r="G27" s="7">
        <v>0.35</v>
      </c>
      <c r="H27" s="7">
        <v>113082</v>
      </c>
      <c r="I27" s="14">
        <v>24</v>
      </c>
    </row>
    <row r="28" spans="1:9" ht="25.5" x14ac:dyDescent="0.2">
      <c r="A28" s="271"/>
      <c r="B28" s="6" t="s">
        <v>215</v>
      </c>
      <c r="C28" s="13" t="s">
        <v>176</v>
      </c>
      <c r="D28" s="13"/>
      <c r="E28" s="7">
        <v>44</v>
      </c>
      <c r="F28" s="53">
        <v>80000</v>
      </c>
      <c r="G28" s="7">
        <v>0</v>
      </c>
      <c r="H28" s="53">
        <v>0</v>
      </c>
      <c r="I28" s="14">
        <v>12</v>
      </c>
    </row>
    <row r="29" spans="1:9" x14ac:dyDescent="0.2">
      <c r="A29" s="271"/>
      <c r="B29" s="6" t="s">
        <v>397</v>
      </c>
      <c r="C29" s="13" t="s">
        <v>176</v>
      </c>
      <c r="D29" s="13"/>
      <c r="E29" s="7">
        <v>0</v>
      </c>
      <c r="F29" s="53">
        <v>0</v>
      </c>
      <c r="G29" s="7">
        <v>2</v>
      </c>
      <c r="H29" s="53">
        <v>1960</v>
      </c>
      <c r="I29" s="14">
        <v>12</v>
      </c>
    </row>
    <row r="30" spans="1:9" x14ac:dyDescent="0.2">
      <c r="A30" s="271"/>
      <c r="B30" s="6" t="s">
        <v>268</v>
      </c>
      <c r="C30" s="13" t="s">
        <v>188</v>
      </c>
      <c r="D30" s="13"/>
      <c r="E30" s="7">
        <v>0</v>
      </c>
      <c r="F30" s="53">
        <v>0</v>
      </c>
      <c r="G30" s="7">
        <v>8.9999999999999993E-3</v>
      </c>
      <c r="H30" s="53">
        <v>7120</v>
      </c>
      <c r="I30" s="14">
        <v>12</v>
      </c>
    </row>
    <row r="31" spans="1:9" x14ac:dyDescent="0.2">
      <c r="A31" s="271"/>
      <c r="B31" s="6" t="s">
        <v>216</v>
      </c>
      <c r="C31" s="13" t="s">
        <v>188</v>
      </c>
      <c r="D31" s="13"/>
      <c r="E31" s="7">
        <v>2E-3</v>
      </c>
      <c r="F31" s="53">
        <v>26000</v>
      </c>
      <c r="G31" s="7">
        <v>0</v>
      </c>
      <c r="H31" s="7">
        <v>0</v>
      </c>
      <c r="I31" s="14">
        <v>12</v>
      </c>
    </row>
    <row r="32" spans="1:9" ht="25.5" x14ac:dyDescent="0.2">
      <c r="A32" s="271"/>
      <c r="B32" s="6" t="s">
        <v>385</v>
      </c>
      <c r="C32" s="13" t="s">
        <v>176</v>
      </c>
      <c r="D32" s="13"/>
      <c r="E32" s="7">
        <v>0</v>
      </c>
      <c r="F32" s="53">
        <v>0</v>
      </c>
      <c r="G32" s="7">
        <v>2</v>
      </c>
      <c r="H32" s="7">
        <v>4960</v>
      </c>
      <c r="I32" s="14">
        <v>12</v>
      </c>
    </row>
    <row r="33" spans="1:9" x14ac:dyDescent="0.2">
      <c r="A33" s="271"/>
      <c r="B33" s="6" t="s">
        <v>282</v>
      </c>
      <c r="C33" s="13" t="s">
        <v>188</v>
      </c>
      <c r="D33" s="13"/>
      <c r="E33" s="7">
        <v>0</v>
      </c>
      <c r="F33" s="53">
        <v>0</v>
      </c>
      <c r="G33" s="7">
        <v>0.09</v>
      </c>
      <c r="H33" s="7">
        <v>11980</v>
      </c>
      <c r="I33" s="14">
        <v>12</v>
      </c>
    </row>
    <row r="34" spans="1:9" ht="25.5" x14ac:dyDescent="0.2">
      <c r="A34" s="271"/>
      <c r="B34" s="78" t="s">
        <v>283</v>
      </c>
      <c r="C34" s="13" t="s">
        <v>176</v>
      </c>
      <c r="D34" s="13"/>
      <c r="E34" s="7">
        <v>0</v>
      </c>
      <c r="F34" s="53">
        <v>0</v>
      </c>
      <c r="G34" s="7">
        <v>72</v>
      </c>
      <c r="H34" s="7">
        <v>31140</v>
      </c>
      <c r="I34" s="14">
        <v>12</v>
      </c>
    </row>
    <row r="35" spans="1:9" x14ac:dyDescent="0.2">
      <c r="A35" s="271"/>
      <c r="B35" s="6" t="s">
        <v>254</v>
      </c>
      <c r="C35" s="13" t="s">
        <v>176</v>
      </c>
      <c r="D35" s="13"/>
      <c r="E35" s="7">
        <v>0</v>
      </c>
      <c r="F35" s="53">
        <v>0</v>
      </c>
      <c r="G35" s="7">
        <v>4</v>
      </c>
      <c r="H35" s="7">
        <v>8960</v>
      </c>
      <c r="I35" s="14">
        <v>12</v>
      </c>
    </row>
    <row r="36" spans="1:9" ht="25.5" x14ac:dyDescent="0.2">
      <c r="A36" s="271"/>
      <c r="B36" s="78" t="s">
        <v>351</v>
      </c>
      <c r="C36" s="13" t="s">
        <v>176</v>
      </c>
      <c r="D36" s="13"/>
      <c r="E36" s="7">
        <v>10</v>
      </c>
      <c r="F36" s="53">
        <v>11000</v>
      </c>
      <c r="G36" s="7">
        <v>33</v>
      </c>
      <c r="H36" s="53">
        <v>34080</v>
      </c>
      <c r="I36" s="14">
        <v>12</v>
      </c>
    </row>
    <row r="37" spans="1:9" ht="25.5" x14ac:dyDescent="0.2">
      <c r="A37" s="271"/>
      <c r="B37" s="127" t="s">
        <v>241</v>
      </c>
      <c r="C37" s="13" t="s">
        <v>242</v>
      </c>
      <c r="D37" s="13"/>
      <c r="E37" s="7">
        <v>0</v>
      </c>
      <c r="F37" s="53">
        <v>0</v>
      </c>
      <c r="G37" s="7"/>
      <c r="H37" s="53">
        <v>20040</v>
      </c>
      <c r="I37" s="14">
        <v>12</v>
      </c>
    </row>
    <row r="38" spans="1:9" x14ac:dyDescent="0.2">
      <c r="A38" s="315" t="s">
        <v>71</v>
      </c>
      <c r="B38" s="316"/>
      <c r="C38" s="316"/>
      <c r="D38" s="316"/>
      <c r="E38" s="316"/>
      <c r="F38" s="316"/>
      <c r="G38" s="316"/>
      <c r="H38" s="316"/>
      <c r="I38" s="45"/>
    </row>
    <row r="39" spans="1:9" x14ac:dyDescent="0.2">
      <c r="E39" s="24"/>
      <c r="F39" s="24"/>
      <c r="G39" s="24"/>
      <c r="H39" s="83"/>
      <c r="I39" s="45"/>
    </row>
    <row r="40" spans="1:9" x14ac:dyDescent="0.2">
      <c r="E40" s="24"/>
      <c r="F40" s="24"/>
      <c r="G40" s="24"/>
    </row>
    <row r="41" spans="1:9" x14ac:dyDescent="0.2">
      <c r="E41" s="24"/>
      <c r="F41" s="24"/>
      <c r="G41" s="24"/>
    </row>
    <row r="42" spans="1:9" x14ac:dyDescent="0.2">
      <c r="E42" s="24"/>
      <c r="F42" s="24"/>
      <c r="G42" s="24"/>
    </row>
    <row r="43" spans="1:9" x14ac:dyDescent="0.2">
      <c r="E43" s="24"/>
      <c r="F43" s="24"/>
      <c r="G43" s="24"/>
    </row>
    <row r="44" spans="1:9" x14ac:dyDescent="0.2">
      <c r="E44" s="24"/>
      <c r="F44" s="24"/>
      <c r="G44" s="24"/>
    </row>
    <row r="45" spans="1:9" x14ac:dyDescent="0.2">
      <c r="E45" s="24"/>
      <c r="F45" s="24"/>
      <c r="G45" s="24"/>
    </row>
    <row r="46" spans="1:9" x14ac:dyDescent="0.2">
      <c r="E46" s="24"/>
      <c r="F46" s="24"/>
      <c r="G46" s="24"/>
    </row>
    <row r="47" spans="1:9" x14ac:dyDescent="0.2">
      <c r="E47" s="24"/>
      <c r="F47" s="24"/>
      <c r="G47" s="24"/>
    </row>
  </sheetData>
  <mergeCells count="13">
    <mergeCell ref="A2:I9"/>
    <mergeCell ref="A1:H1"/>
    <mergeCell ref="A38:H38"/>
    <mergeCell ref="A12:A20"/>
    <mergeCell ref="A26:A37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H27" sqref="H27:H39"/>
    </sheetView>
  </sheetViews>
  <sheetFormatPr defaultColWidth="32.7109375" defaultRowHeight="12.75" x14ac:dyDescent="0.2"/>
  <cols>
    <col min="1" max="1" width="7" style="3" customWidth="1"/>
    <col min="2" max="2" width="38.5703125" style="3" customWidth="1"/>
    <col min="3" max="3" width="11.42578125" style="3" customWidth="1"/>
    <col min="4" max="4" width="17.7109375" style="3" customWidth="1"/>
    <col min="5" max="5" width="8.7109375" style="3" customWidth="1"/>
    <col min="6" max="6" width="18" style="3" customWidth="1"/>
    <col min="7" max="7" width="9.28515625" style="3" customWidth="1"/>
    <col min="8" max="8" width="17.710937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518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85">
        <v>1</v>
      </c>
      <c r="B12" s="8" t="s">
        <v>80</v>
      </c>
      <c r="C12" s="8"/>
      <c r="D12" s="9"/>
      <c r="E12" s="7"/>
      <c r="F12" s="281">
        <f>[3]свод!$CR$12</f>
        <v>3749485.44</v>
      </c>
      <c r="G12" s="7"/>
      <c r="H12" s="281">
        <f>[3]свод!$CR$12</f>
        <v>3749485.44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ht="25.5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[3]свод!$CR$13</f>
        <v>510756.96</v>
      </c>
      <c r="G21" s="7"/>
      <c r="H21" s="10">
        <f>[3]свод!$CR$13</f>
        <v>510756.96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[3]свод!$CR$14</f>
        <v>431570.04</v>
      </c>
      <c r="G22" s="7"/>
      <c r="H22" s="10">
        <f>[3]свод!$CR$14</f>
        <v>431570.04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[3]свод!$CR$15</f>
        <v>0</v>
      </c>
      <c r="G23" s="7"/>
      <c r="H23" s="10">
        <f>[3]свод!$CR$15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[3]свод!$CR$16</f>
        <v>829967.76</v>
      </c>
      <c r="G24" s="7"/>
      <c r="H24" s="7">
        <f>[3]свод!$CR$16</f>
        <v>829967.76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SUM(F27:F39)</f>
        <v>1813700</v>
      </c>
      <c r="G26" s="7"/>
      <c r="H26" s="10">
        <f>H27+H30+H31+H32+H34+H35+H36+H37+H38+H39</f>
        <v>742470</v>
      </c>
      <c r="I26" s="14"/>
    </row>
    <row r="27" spans="1:9" ht="25.5" x14ac:dyDescent="0.2">
      <c r="A27" s="271"/>
      <c r="B27" s="78" t="s">
        <v>284</v>
      </c>
      <c r="C27" s="13" t="s">
        <v>188</v>
      </c>
      <c r="D27" s="13"/>
      <c r="E27" s="7">
        <v>1.75</v>
      </c>
      <c r="F27" s="53">
        <v>455000</v>
      </c>
      <c r="G27" s="7">
        <v>1.1499999999999999</v>
      </c>
      <c r="H27" s="10">
        <v>500080</v>
      </c>
      <c r="I27" s="14">
        <v>24</v>
      </c>
    </row>
    <row r="28" spans="1:9" x14ac:dyDescent="0.2">
      <c r="A28" s="271"/>
      <c r="B28" s="127" t="s">
        <v>410</v>
      </c>
      <c r="C28" s="13" t="s">
        <v>176</v>
      </c>
      <c r="D28" s="13"/>
      <c r="E28" s="7">
        <v>50</v>
      </c>
      <c r="F28" s="53">
        <v>540600</v>
      </c>
      <c r="G28" s="7">
        <v>0</v>
      </c>
      <c r="H28" s="10">
        <v>0</v>
      </c>
      <c r="I28" s="14">
        <v>12</v>
      </c>
    </row>
    <row r="29" spans="1:9" x14ac:dyDescent="0.2">
      <c r="A29" s="271"/>
      <c r="B29" s="127" t="s">
        <v>411</v>
      </c>
      <c r="C29" s="13" t="s">
        <v>176</v>
      </c>
      <c r="D29" s="13"/>
      <c r="E29" s="7">
        <v>100</v>
      </c>
      <c r="F29" s="53">
        <v>530400</v>
      </c>
      <c r="G29" s="7">
        <v>0</v>
      </c>
      <c r="H29" s="10">
        <v>0</v>
      </c>
      <c r="I29" s="14">
        <v>12</v>
      </c>
    </row>
    <row r="30" spans="1:9" x14ac:dyDescent="0.2">
      <c r="A30" s="271"/>
      <c r="B30" s="127" t="s">
        <v>397</v>
      </c>
      <c r="C30" s="13" t="s">
        <v>176</v>
      </c>
      <c r="D30" s="13"/>
      <c r="E30" s="7">
        <v>0</v>
      </c>
      <c r="F30" s="53">
        <v>0</v>
      </c>
      <c r="G30" s="7">
        <v>2</v>
      </c>
      <c r="H30" s="10">
        <v>2830</v>
      </c>
      <c r="I30" s="14">
        <v>12</v>
      </c>
    </row>
    <row r="31" spans="1:9" x14ac:dyDescent="0.2">
      <c r="A31" s="271"/>
      <c r="B31" s="127" t="s">
        <v>260</v>
      </c>
      <c r="C31" s="13" t="s">
        <v>188</v>
      </c>
      <c r="D31" s="13"/>
      <c r="E31" s="7">
        <v>0.05</v>
      </c>
      <c r="F31" s="53">
        <v>60000</v>
      </c>
      <c r="G31" s="7">
        <v>0.104</v>
      </c>
      <c r="H31" s="53">
        <v>78200</v>
      </c>
      <c r="I31" s="14">
        <v>12</v>
      </c>
    </row>
    <row r="32" spans="1:9" x14ac:dyDescent="0.2">
      <c r="A32" s="271"/>
      <c r="B32" s="78" t="s">
        <v>227</v>
      </c>
      <c r="C32" s="13" t="s">
        <v>188</v>
      </c>
      <c r="D32" s="13"/>
      <c r="E32" s="7">
        <v>0.01</v>
      </c>
      <c r="F32" s="53">
        <v>13000</v>
      </c>
      <c r="G32" s="7">
        <v>6.0999999999999999E-2</v>
      </c>
      <c r="H32" s="53">
        <v>51630</v>
      </c>
      <c r="I32" s="14">
        <v>12</v>
      </c>
    </row>
    <row r="33" spans="1:9" ht="25.5" x14ac:dyDescent="0.2">
      <c r="A33" s="271"/>
      <c r="B33" s="78" t="s">
        <v>209</v>
      </c>
      <c r="C33" s="13" t="s">
        <v>188</v>
      </c>
      <c r="D33" s="13"/>
      <c r="E33" s="7">
        <v>0.01</v>
      </c>
      <c r="F33" s="53">
        <v>43000</v>
      </c>
      <c r="G33" s="7">
        <v>0</v>
      </c>
      <c r="H33" s="53">
        <v>0</v>
      </c>
      <c r="I33" s="14">
        <v>12</v>
      </c>
    </row>
    <row r="34" spans="1:9" ht="25.5" x14ac:dyDescent="0.2">
      <c r="A34" s="271"/>
      <c r="B34" s="127" t="s">
        <v>385</v>
      </c>
      <c r="C34" s="13" t="s">
        <v>176</v>
      </c>
      <c r="D34" s="13"/>
      <c r="E34" s="7">
        <v>3</v>
      </c>
      <c r="F34" s="53">
        <v>6000</v>
      </c>
      <c r="G34" s="7">
        <v>3</v>
      </c>
      <c r="H34" s="53">
        <v>5960</v>
      </c>
      <c r="I34" s="14">
        <v>12</v>
      </c>
    </row>
    <row r="35" spans="1:9" ht="25.5" x14ac:dyDescent="0.2">
      <c r="A35" s="271"/>
      <c r="B35" s="78" t="s">
        <v>238</v>
      </c>
      <c r="C35" s="13" t="s">
        <v>176</v>
      </c>
      <c r="D35" s="13"/>
      <c r="E35" s="7">
        <v>17</v>
      </c>
      <c r="F35" s="53">
        <v>18700</v>
      </c>
      <c r="G35" s="7">
        <v>26</v>
      </c>
      <c r="H35" s="53">
        <v>13100</v>
      </c>
      <c r="I35" s="14">
        <v>12</v>
      </c>
    </row>
    <row r="36" spans="1:9" x14ac:dyDescent="0.2">
      <c r="A36" s="271"/>
      <c r="B36" s="78" t="s">
        <v>357</v>
      </c>
      <c r="C36" s="13" t="s">
        <v>188</v>
      </c>
      <c r="D36" s="13"/>
      <c r="E36" s="7">
        <v>0.1</v>
      </c>
      <c r="F36" s="53">
        <v>50000</v>
      </c>
      <c r="G36" s="7">
        <v>0.08</v>
      </c>
      <c r="H36" s="53">
        <v>9890</v>
      </c>
      <c r="I36" s="14">
        <v>12</v>
      </c>
    </row>
    <row r="37" spans="1:9" x14ac:dyDescent="0.2">
      <c r="A37" s="271"/>
      <c r="B37" s="127" t="s">
        <v>254</v>
      </c>
      <c r="C37" s="13" t="s">
        <v>176</v>
      </c>
      <c r="D37" s="13"/>
      <c r="E37" s="7">
        <v>0</v>
      </c>
      <c r="F37" s="53">
        <v>0</v>
      </c>
      <c r="G37" s="7">
        <v>9</v>
      </c>
      <c r="H37" s="53">
        <v>11500</v>
      </c>
      <c r="I37" s="14">
        <v>12</v>
      </c>
    </row>
    <row r="38" spans="1:9" x14ac:dyDescent="0.2">
      <c r="A38" s="271"/>
      <c r="B38" s="6" t="s">
        <v>358</v>
      </c>
      <c r="C38" s="13" t="s">
        <v>176</v>
      </c>
      <c r="D38" s="13"/>
      <c r="E38" s="7">
        <v>100</v>
      </c>
      <c r="F38" s="53">
        <v>97000</v>
      </c>
      <c r="G38" s="7">
        <v>14</v>
      </c>
      <c r="H38" s="53">
        <v>17600</v>
      </c>
      <c r="I38" s="14">
        <v>12</v>
      </c>
    </row>
    <row r="39" spans="1:9" ht="25.5" x14ac:dyDescent="0.2">
      <c r="A39" s="271"/>
      <c r="B39" s="6" t="s">
        <v>241</v>
      </c>
      <c r="C39" s="13" t="s">
        <v>242</v>
      </c>
      <c r="D39" s="13"/>
      <c r="E39" s="7">
        <v>0</v>
      </c>
      <c r="F39" s="53">
        <v>0</v>
      </c>
      <c r="G39" s="7"/>
      <c r="H39" s="53">
        <v>51680</v>
      </c>
      <c r="I39" s="14">
        <v>12</v>
      </c>
    </row>
    <row r="40" spans="1:9" x14ac:dyDescent="0.2">
      <c r="A40" s="315" t="s">
        <v>71</v>
      </c>
      <c r="B40" s="316"/>
      <c r="C40" s="316"/>
      <c r="D40" s="316"/>
      <c r="E40" s="316"/>
      <c r="F40" s="316"/>
      <c r="G40" s="316"/>
      <c r="H40" s="316"/>
      <c r="I40" s="45"/>
    </row>
    <row r="41" spans="1:9" x14ac:dyDescent="0.2">
      <c r="F41" s="83"/>
      <c r="H41" s="12"/>
      <c r="I41" s="45"/>
    </row>
  </sheetData>
  <mergeCells count="13">
    <mergeCell ref="A2:I9"/>
    <mergeCell ref="A1:H1"/>
    <mergeCell ref="A40:H40"/>
    <mergeCell ref="A12:A20"/>
    <mergeCell ref="A26:A39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3" workbookViewId="0">
      <selection activeCell="H27" sqref="H27"/>
    </sheetView>
  </sheetViews>
  <sheetFormatPr defaultRowHeight="12.75" x14ac:dyDescent="0.2"/>
  <cols>
    <col min="1" max="1" width="8.28515625" style="4" customWidth="1"/>
    <col min="2" max="2" width="55.42578125" style="15" customWidth="1"/>
    <col min="3" max="3" width="12.7109375" style="3" customWidth="1"/>
    <col min="4" max="4" width="21.85546875" style="3" customWidth="1"/>
    <col min="5" max="5" width="9.140625" style="3"/>
    <col min="6" max="6" width="16.42578125" style="3" customWidth="1"/>
    <col min="7" max="7" width="10.7109375" style="3" customWidth="1"/>
    <col min="8" max="8" width="16.5703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82" t="s">
        <v>71</v>
      </c>
      <c r="B1" s="283"/>
      <c r="C1" s="283"/>
      <c r="D1" s="283"/>
      <c r="E1" s="283"/>
      <c r="F1" s="283"/>
      <c r="G1" s="283"/>
      <c r="H1" s="283"/>
    </row>
    <row r="2" spans="1:9" ht="12.75" customHeight="1" x14ac:dyDescent="0.2">
      <c r="A2" s="284" t="s">
        <v>489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71">
        <v>1</v>
      </c>
      <c r="B12" s="8" t="s">
        <v>80</v>
      </c>
      <c r="C12" s="8"/>
      <c r="D12" s="9"/>
      <c r="E12" s="271"/>
      <c r="F12" s="281">
        <v>1996260.84</v>
      </c>
      <c r="G12" s="271"/>
      <c r="H12" s="281">
        <v>1996260.84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x14ac:dyDescent="0.2">
      <c r="A17" s="271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71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25.5" x14ac:dyDescent="0.2">
      <c r="A19" s="271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x14ac:dyDescent="0.2">
      <c r="A20" s="271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254485.08</v>
      </c>
      <c r="G21" s="7"/>
      <c r="H21" s="10">
        <v>254485.08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219609.96</v>
      </c>
      <c r="G22" s="7"/>
      <c r="H22" s="10">
        <v>219609.96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[1]свод!$CK$15</f>
        <v>0</v>
      </c>
      <c r="G23" s="7"/>
      <c r="H23" s="10">
        <f>[1]свод!$CK$15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399537.48</v>
      </c>
      <c r="G24" s="7"/>
      <c r="H24" s="10">
        <v>399537.48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116176.56</v>
      </c>
      <c r="G25" s="7"/>
      <c r="H25" s="10">
        <v>116176.56</v>
      </c>
      <c r="I25" s="14"/>
    </row>
    <row r="26" spans="1:10" ht="25.5" x14ac:dyDescent="0.2">
      <c r="A26" s="285">
        <v>7</v>
      </c>
      <c r="B26" s="8" t="s">
        <v>100</v>
      </c>
      <c r="C26" s="8"/>
      <c r="D26" s="8" t="s">
        <v>101</v>
      </c>
      <c r="E26" s="7"/>
      <c r="F26" s="20">
        <v>1178000</v>
      </c>
      <c r="G26" s="10"/>
      <c r="H26" s="10">
        <f>H27+H28+H31+H32+H33+H34+H35+H36</f>
        <v>1015499</v>
      </c>
      <c r="I26" s="14"/>
      <c r="J26" s="12"/>
    </row>
    <row r="27" spans="1:10" x14ac:dyDescent="0.2">
      <c r="A27" s="286"/>
      <c r="B27" s="75" t="s">
        <v>102</v>
      </c>
      <c r="C27" s="8" t="s">
        <v>188</v>
      </c>
      <c r="D27" s="9"/>
      <c r="E27" s="7">
        <v>1.5</v>
      </c>
      <c r="F27" s="96">
        <v>650000</v>
      </c>
      <c r="G27" s="7">
        <v>0.60799999999999998</v>
      </c>
      <c r="H27" s="10">
        <v>212800</v>
      </c>
      <c r="I27" s="14">
        <v>24</v>
      </c>
      <c r="J27" s="12"/>
    </row>
    <row r="28" spans="1:10" x14ac:dyDescent="0.2">
      <c r="A28" s="286"/>
      <c r="B28" s="76" t="s">
        <v>164</v>
      </c>
      <c r="C28" s="8" t="s">
        <v>106</v>
      </c>
      <c r="D28" s="9"/>
      <c r="E28" s="7">
        <v>64</v>
      </c>
      <c r="F28" s="96">
        <v>170000</v>
      </c>
      <c r="G28" s="7">
        <v>60</v>
      </c>
      <c r="H28" s="10">
        <v>124925</v>
      </c>
      <c r="I28" s="14">
        <v>12</v>
      </c>
      <c r="J28" s="12"/>
    </row>
    <row r="29" spans="1:10" x14ac:dyDescent="0.2">
      <c r="A29" s="286"/>
      <c r="B29" s="6" t="s">
        <v>165</v>
      </c>
      <c r="C29" s="13" t="s">
        <v>106</v>
      </c>
      <c r="D29" s="13"/>
      <c r="E29" s="14">
        <v>86</v>
      </c>
      <c r="F29" s="125">
        <v>258000</v>
      </c>
      <c r="G29" s="14"/>
      <c r="H29" s="54"/>
      <c r="I29" s="14">
        <v>12</v>
      </c>
      <c r="J29" s="12"/>
    </row>
    <row r="30" spans="1:10" x14ac:dyDescent="0.2">
      <c r="A30" s="286"/>
      <c r="B30" s="127" t="s">
        <v>111</v>
      </c>
      <c r="C30" s="13" t="s">
        <v>106</v>
      </c>
      <c r="D30" s="13"/>
      <c r="E30" s="14">
        <v>9</v>
      </c>
      <c r="F30" s="125">
        <v>27000</v>
      </c>
      <c r="G30" s="14"/>
      <c r="H30" s="54"/>
      <c r="I30" s="14">
        <v>12</v>
      </c>
      <c r="J30" s="12"/>
    </row>
    <row r="31" spans="1:10" x14ac:dyDescent="0.2">
      <c r="A31" s="286"/>
      <c r="B31" s="6" t="s">
        <v>183</v>
      </c>
      <c r="C31" s="13" t="s">
        <v>106</v>
      </c>
      <c r="D31" s="13"/>
      <c r="E31" s="14"/>
      <c r="F31" s="125" t="s">
        <v>159</v>
      </c>
      <c r="G31" s="14">
        <v>14</v>
      </c>
      <c r="H31" s="54">
        <v>24350</v>
      </c>
      <c r="I31" s="14">
        <v>12</v>
      </c>
      <c r="J31" s="12"/>
    </row>
    <row r="32" spans="1:10" x14ac:dyDescent="0.2">
      <c r="A32" s="286"/>
      <c r="B32" s="6" t="s">
        <v>543</v>
      </c>
      <c r="C32" s="13" t="s">
        <v>188</v>
      </c>
      <c r="D32" s="13"/>
      <c r="E32" s="14"/>
      <c r="F32" s="14"/>
      <c r="G32" s="14">
        <v>5.5599999999999997E-2</v>
      </c>
      <c r="H32" s="14">
        <v>9507</v>
      </c>
      <c r="I32" s="14">
        <v>12</v>
      </c>
      <c r="J32" s="12"/>
    </row>
    <row r="33" spans="1:10" x14ac:dyDescent="0.2">
      <c r="A33" s="286"/>
      <c r="B33" s="6" t="s">
        <v>200</v>
      </c>
      <c r="C33" s="13" t="s">
        <v>106</v>
      </c>
      <c r="D33" s="13"/>
      <c r="E33" s="14"/>
      <c r="F33" s="4"/>
      <c r="G33" s="14">
        <v>61</v>
      </c>
      <c r="H33" s="14">
        <v>32452</v>
      </c>
      <c r="I33" s="14">
        <v>12</v>
      </c>
      <c r="J33" s="12"/>
    </row>
    <row r="34" spans="1:10" x14ac:dyDescent="0.2">
      <c r="A34" s="286"/>
      <c r="B34" s="6" t="s">
        <v>11</v>
      </c>
      <c r="C34" s="13" t="s">
        <v>188</v>
      </c>
      <c r="D34" s="13"/>
      <c r="E34" s="14"/>
      <c r="F34" s="14"/>
      <c r="G34" s="14">
        <v>0.43</v>
      </c>
      <c r="H34" s="14">
        <v>54629</v>
      </c>
      <c r="I34" s="14">
        <v>12</v>
      </c>
    </row>
    <row r="35" spans="1:10" ht="25.5" x14ac:dyDescent="0.2">
      <c r="A35" s="286"/>
      <c r="B35" s="6" t="s">
        <v>12</v>
      </c>
      <c r="C35" s="13" t="s">
        <v>106</v>
      </c>
      <c r="D35" s="13"/>
      <c r="E35" s="14"/>
      <c r="F35" s="14"/>
      <c r="G35" s="14">
        <v>680</v>
      </c>
      <c r="H35" s="14">
        <v>436912</v>
      </c>
      <c r="I35" s="14">
        <v>12</v>
      </c>
    </row>
    <row r="36" spans="1:10" x14ac:dyDescent="0.2">
      <c r="A36" s="287"/>
      <c r="B36" s="6" t="s">
        <v>185</v>
      </c>
      <c r="C36" s="13"/>
      <c r="D36" s="13"/>
      <c r="E36" s="14"/>
      <c r="F36" s="14">
        <v>73000</v>
      </c>
      <c r="G36" s="14"/>
      <c r="H36" s="14">
        <v>119924</v>
      </c>
      <c r="I36" s="14">
        <v>12</v>
      </c>
    </row>
    <row r="37" spans="1:10" x14ac:dyDescent="0.2">
      <c r="I37" s="45"/>
    </row>
    <row r="38" spans="1:10" x14ac:dyDescent="0.2">
      <c r="I38" s="45"/>
    </row>
    <row r="39" spans="1:10" x14ac:dyDescent="0.2">
      <c r="A39" s="288" t="s">
        <v>71</v>
      </c>
      <c r="B39" s="289"/>
      <c r="C39" s="289"/>
      <c r="D39" s="289"/>
      <c r="E39" s="289"/>
      <c r="F39" s="289"/>
      <c r="G39" s="289"/>
      <c r="H39" s="289"/>
      <c r="I39" s="45"/>
    </row>
    <row r="40" spans="1:10" x14ac:dyDescent="0.2">
      <c r="I40" s="45"/>
    </row>
    <row r="41" spans="1:10" x14ac:dyDescent="0.2">
      <c r="I41" s="45"/>
    </row>
    <row r="42" spans="1:10" x14ac:dyDescent="0.2">
      <c r="I42" s="45"/>
    </row>
    <row r="43" spans="1:10" x14ac:dyDescent="0.2">
      <c r="I43" s="45"/>
    </row>
    <row r="44" spans="1:10" x14ac:dyDescent="0.2">
      <c r="I44" s="45"/>
    </row>
    <row r="45" spans="1:10" x14ac:dyDescent="0.2">
      <c r="I45" s="45"/>
    </row>
    <row r="46" spans="1:10" x14ac:dyDescent="0.2">
      <c r="I46" s="45"/>
    </row>
  </sheetData>
  <mergeCells count="15">
    <mergeCell ref="H12:H20"/>
    <mergeCell ref="A26:A36"/>
    <mergeCell ref="A39:H39"/>
    <mergeCell ref="A12:A20"/>
    <mergeCell ref="E12:E20"/>
    <mergeCell ref="F12:F20"/>
    <mergeCell ref="G12:G20"/>
    <mergeCell ref="A1:H1"/>
    <mergeCell ref="A10:A11"/>
    <mergeCell ref="B10:B11"/>
    <mergeCell ref="C10:C11"/>
    <mergeCell ref="D10:D11"/>
    <mergeCell ref="E10:F10"/>
    <mergeCell ref="G10:H10"/>
    <mergeCell ref="A2:I9"/>
  </mergeCells>
  <phoneticPr fontId="21" type="noConversion"/>
  <hyperlinks>
    <hyperlink ref="A1:H1" location="'адресный список'!A1" display="ВЕРНУТЬСЯ К ПРОСМОТРУ СПИСКА МКД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7.140625" style="4" customWidth="1"/>
    <col min="2" max="2" width="38.7109375" style="3" customWidth="1"/>
    <col min="3" max="3" width="11.28515625" style="3" customWidth="1"/>
    <col min="4" max="4" width="19.855468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519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85">
        <v>1</v>
      </c>
      <c r="B12" s="8" t="s">
        <v>80</v>
      </c>
      <c r="C12" s="8"/>
      <c r="D12" s="9"/>
      <c r="E12" s="7"/>
      <c r="F12" s="281">
        <f>[3]свод!$CS$12</f>
        <v>1465351.92</v>
      </c>
      <c r="G12" s="7"/>
      <c r="H12" s="281">
        <f>[3]свод!$CS$12</f>
        <v>1465351.92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ht="25.5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[3]свод!$CS$13</f>
        <v>199609.68</v>
      </c>
      <c r="G21" s="7"/>
      <c r="H21" s="10">
        <f>[3]свод!$CS$13</f>
        <v>199609.68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[3]свод!$CS$14</f>
        <v>168663.12</v>
      </c>
      <c r="G22" s="7"/>
      <c r="H22" s="10">
        <f>[3]свод!$CS$14</f>
        <v>168663.12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[3]свод!$CS$15</f>
        <v>0</v>
      </c>
      <c r="G23" s="7"/>
      <c r="H23" s="10">
        <f>[3]свод!$CS$15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[3]свод!$CS$16</f>
        <v>321154.19999999995</v>
      </c>
      <c r="G24" s="7"/>
      <c r="H24" s="7">
        <f>[3]свод!$CS$16</f>
        <v>321154.19999999995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[3]свод!$CS$17</f>
        <v>86654.399999999994</v>
      </c>
      <c r="G25" s="7"/>
      <c r="H25" s="7">
        <f>[3]свод!$CS$17</f>
        <v>86654.399999999994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SUM(F27:F37)</f>
        <v>214400</v>
      </c>
      <c r="G26" s="7"/>
      <c r="H26" s="10">
        <f>H29+H31+H32+H33+H34+H35+H36+H37</f>
        <v>91490</v>
      </c>
      <c r="I26" s="14">
        <v>24</v>
      </c>
    </row>
    <row r="27" spans="1:9" ht="25.5" x14ac:dyDescent="0.2">
      <c r="A27" s="271"/>
      <c r="B27" s="8" t="s">
        <v>102</v>
      </c>
      <c r="C27" s="8" t="s">
        <v>188</v>
      </c>
      <c r="D27" s="8"/>
      <c r="E27" s="7">
        <v>0.06</v>
      </c>
      <c r="F27" s="53">
        <v>14400</v>
      </c>
      <c r="G27" s="7">
        <v>0</v>
      </c>
      <c r="H27" s="10">
        <v>0</v>
      </c>
      <c r="I27" s="14">
        <v>12</v>
      </c>
    </row>
    <row r="28" spans="1:9" x14ac:dyDescent="0.2">
      <c r="A28" s="271"/>
      <c r="B28" s="8" t="s">
        <v>373</v>
      </c>
      <c r="C28" s="8" t="s">
        <v>176</v>
      </c>
      <c r="D28" s="8"/>
      <c r="E28" s="7">
        <v>7</v>
      </c>
      <c r="F28" s="53">
        <v>77000</v>
      </c>
      <c r="G28" s="7">
        <v>0</v>
      </c>
      <c r="H28" s="7">
        <v>0</v>
      </c>
      <c r="I28" s="14">
        <v>12</v>
      </c>
    </row>
    <row r="29" spans="1:9" x14ac:dyDescent="0.2">
      <c r="A29" s="271"/>
      <c r="B29" s="8" t="s">
        <v>397</v>
      </c>
      <c r="C29" s="8" t="s">
        <v>176</v>
      </c>
      <c r="D29" s="8"/>
      <c r="E29" s="7">
        <v>0</v>
      </c>
      <c r="F29" s="53">
        <v>0</v>
      </c>
      <c r="G29" s="7">
        <v>5</v>
      </c>
      <c r="H29" s="7">
        <v>9100</v>
      </c>
      <c r="I29" s="14">
        <v>12</v>
      </c>
    </row>
    <row r="30" spans="1:9" x14ac:dyDescent="0.2">
      <c r="A30" s="271"/>
      <c r="B30" s="13" t="s">
        <v>380</v>
      </c>
      <c r="C30" s="13" t="s">
        <v>188</v>
      </c>
      <c r="D30" s="13"/>
      <c r="E30" s="7">
        <v>0.2</v>
      </c>
      <c r="F30" s="53">
        <v>86000</v>
      </c>
      <c r="G30" s="7">
        <v>0</v>
      </c>
      <c r="H30" s="7">
        <v>0</v>
      </c>
      <c r="I30" s="14">
        <v>12</v>
      </c>
    </row>
    <row r="31" spans="1:9" x14ac:dyDescent="0.2">
      <c r="A31" s="271"/>
      <c r="B31" s="13" t="s">
        <v>260</v>
      </c>
      <c r="C31" s="13" t="s">
        <v>188</v>
      </c>
      <c r="D31" s="13"/>
      <c r="E31" s="7">
        <v>0</v>
      </c>
      <c r="F31" s="53">
        <v>0</v>
      </c>
      <c r="G31" s="7">
        <v>0.01</v>
      </c>
      <c r="H31" s="7">
        <v>12960</v>
      </c>
      <c r="I31" s="14">
        <v>12</v>
      </c>
    </row>
    <row r="32" spans="1:9" x14ac:dyDescent="0.2">
      <c r="A32" s="271"/>
      <c r="B32" s="13" t="s">
        <v>227</v>
      </c>
      <c r="C32" s="13" t="s">
        <v>188</v>
      </c>
      <c r="D32" s="13"/>
      <c r="E32" s="7">
        <v>0.02</v>
      </c>
      <c r="F32" s="53">
        <v>26000</v>
      </c>
      <c r="G32" s="7">
        <v>1.2E-2</v>
      </c>
      <c r="H32" s="7">
        <v>10200</v>
      </c>
      <c r="I32" s="14">
        <v>12</v>
      </c>
    </row>
    <row r="33" spans="1:9" x14ac:dyDescent="0.2">
      <c r="A33" s="271"/>
      <c r="B33" s="13" t="s">
        <v>225</v>
      </c>
      <c r="C33" s="8" t="s">
        <v>176</v>
      </c>
      <c r="D33" s="13"/>
      <c r="E33" s="7">
        <v>0</v>
      </c>
      <c r="F33" s="53">
        <v>0</v>
      </c>
      <c r="G33" s="7">
        <v>4</v>
      </c>
      <c r="H33" s="7">
        <v>13840</v>
      </c>
      <c r="I33" s="14">
        <v>12</v>
      </c>
    </row>
    <row r="34" spans="1:9" x14ac:dyDescent="0.2">
      <c r="A34" s="271"/>
      <c r="B34" s="13" t="s">
        <v>403</v>
      </c>
      <c r="C34" s="8" t="s">
        <v>176</v>
      </c>
      <c r="D34" s="13"/>
      <c r="E34" s="7">
        <v>0</v>
      </c>
      <c r="F34" s="53">
        <v>0</v>
      </c>
      <c r="G34" s="7">
        <v>17</v>
      </c>
      <c r="H34" s="7">
        <v>16490</v>
      </c>
      <c r="I34" s="14">
        <v>12</v>
      </c>
    </row>
    <row r="35" spans="1:9" x14ac:dyDescent="0.2">
      <c r="A35" s="271"/>
      <c r="B35" s="13" t="s">
        <v>254</v>
      </c>
      <c r="C35" s="8" t="s">
        <v>176</v>
      </c>
      <c r="D35" s="13"/>
      <c r="E35" s="7">
        <v>0</v>
      </c>
      <c r="F35" s="53">
        <v>0</v>
      </c>
      <c r="G35" s="7">
        <v>2</v>
      </c>
      <c r="H35" s="7">
        <v>2560</v>
      </c>
      <c r="I35" s="14">
        <v>12</v>
      </c>
    </row>
    <row r="36" spans="1:9" ht="25.5" x14ac:dyDescent="0.2">
      <c r="A36" s="271"/>
      <c r="B36" s="127" t="s">
        <v>359</v>
      </c>
      <c r="C36" s="13" t="s">
        <v>176</v>
      </c>
      <c r="D36" s="13"/>
      <c r="E36" s="7">
        <v>10</v>
      </c>
      <c r="F36" s="53">
        <v>11000</v>
      </c>
      <c r="G36" s="7">
        <v>22</v>
      </c>
      <c r="H36" s="7">
        <v>11090</v>
      </c>
      <c r="I36" s="14">
        <v>12</v>
      </c>
    </row>
    <row r="37" spans="1:9" ht="25.5" x14ac:dyDescent="0.2">
      <c r="A37" s="271"/>
      <c r="B37" s="127" t="s">
        <v>241</v>
      </c>
      <c r="C37" s="13" t="s">
        <v>242</v>
      </c>
      <c r="D37" s="13"/>
      <c r="E37" s="7">
        <v>0</v>
      </c>
      <c r="F37" s="53">
        <v>0</v>
      </c>
      <c r="G37" s="7"/>
      <c r="H37" s="7">
        <v>15250</v>
      </c>
      <c r="I37" s="14">
        <v>12</v>
      </c>
    </row>
    <row r="38" spans="1:9" x14ac:dyDescent="0.2">
      <c r="A38" s="315" t="s">
        <v>71</v>
      </c>
      <c r="B38" s="316"/>
      <c r="C38" s="316"/>
      <c r="D38" s="316"/>
      <c r="E38" s="316"/>
      <c r="F38" s="316"/>
      <c r="G38" s="316"/>
      <c r="H38" s="316"/>
      <c r="I38" s="45"/>
    </row>
    <row r="39" spans="1:9" x14ac:dyDescent="0.2">
      <c r="E39" s="24"/>
      <c r="F39" s="24"/>
      <c r="G39" s="24"/>
      <c r="H39" s="24"/>
      <c r="I39" s="45"/>
    </row>
    <row r="40" spans="1:9" x14ac:dyDescent="0.2">
      <c r="E40" s="24"/>
      <c r="F40" s="24"/>
      <c r="G40" s="24"/>
      <c r="H40" s="24"/>
      <c r="I40" s="45"/>
    </row>
    <row r="41" spans="1:9" x14ac:dyDescent="0.2">
      <c r="E41" s="24"/>
      <c r="F41" s="24"/>
      <c r="G41" s="24"/>
      <c r="H41" s="24"/>
      <c r="I41" s="45"/>
    </row>
    <row r="42" spans="1:9" x14ac:dyDescent="0.2">
      <c r="E42" s="24"/>
      <c r="F42" s="24"/>
      <c r="G42" s="24"/>
      <c r="H42" s="24"/>
      <c r="I42" s="45"/>
    </row>
    <row r="43" spans="1:9" x14ac:dyDescent="0.2">
      <c r="E43" s="24"/>
      <c r="F43" s="24"/>
      <c r="G43" s="24"/>
      <c r="H43" s="24"/>
      <c r="I43" s="45"/>
    </row>
    <row r="44" spans="1:9" x14ac:dyDescent="0.2">
      <c r="E44" s="24"/>
      <c r="F44" s="24"/>
      <c r="G44" s="24"/>
      <c r="H44" s="24"/>
    </row>
    <row r="45" spans="1:9" x14ac:dyDescent="0.2">
      <c r="E45" s="24"/>
      <c r="F45" s="24"/>
      <c r="G45" s="24"/>
      <c r="H45" s="24"/>
    </row>
    <row r="46" spans="1:9" x14ac:dyDescent="0.2">
      <c r="E46" s="24"/>
      <c r="F46" s="24"/>
      <c r="G46" s="24"/>
      <c r="H46" s="24"/>
    </row>
    <row r="47" spans="1:9" x14ac:dyDescent="0.2">
      <c r="E47" s="24"/>
      <c r="F47" s="24"/>
      <c r="G47" s="24"/>
      <c r="H47" s="24"/>
    </row>
    <row r="48" spans="1:9" x14ac:dyDescent="0.2">
      <c r="E48" s="24"/>
      <c r="F48" s="24"/>
      <c r="G48" s="24"/>
      <c r="H48" s="24"/>
    </row>
    <row r="49" spans="5:8" x14ac:dyDescent="0.2">
      <c r="E49" s="24"/>
      <c r="F49" s="24"/>
      <c r="G49" s="24"/>
      <c r="H49" s="24"/>
    </row>
  </sheetData>
  <mergeCells count="13">
    <mergeCell ref="A2:I9"/>
    <mergeCell ref="A1:H1"/>
    <mergeCell ref="A38:H38"/>
    <mergeCell ref="A12:A20"/>
    <mergeCell ref="A26:A37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6" workbookViewId="0">
      <selection activeCell="H27" sqref="H27"/>
    </sheetView>
  </sheetViews>
  <sheetFormatPr defaultRowHeight="12.75" x14ac:dyDescent="0.2"/>
  <cols>
    <col min="1" max="1" width="6.7109375" style="4" customWidth="1"/>
    <col min="2" max="2" width="42.7109375" style="3" customWidth="1"/>
    <col min="3" max="3" width="7.5703125" style="3" customWidth="1"/>
    <col min="4" max="4" width="16.42578125" style="3" customWidth="1"/>
    <col min="5" max="5" width="9.140625" style="3"/>
    <col min="6" max="6" width="15.85546875" style="3" customWidth="1"/>
    <col min="7" max="7" width="10.7109375" style="3" customWidth="1"/>
    <col min="8" max="8" width="14.8554687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520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271"/>
      <c r="F12" s="271">
        <f>[3]свод!$CT$12</f>
        <v>2902414.08</v>
      </c>
      <c r="G12" s="271"/>
      <c r="H12" s="271">
        <f>[3]свод!$CT$12</f>
        <v>2902414.08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7">
        <f>[3]свод!$CT$13</f>
        <v>395371.44000000006</v>
      </c>
      <c r="G21" s="7"/>
      <c r="H21" s="7">
        <f>[3]свод!$CT$13</f>
        <v>395371.44000000006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[3]свод!$CT$14</f>
        <v>334073.03999999998</v>
      </c>
      <c r="G22" s="7"/>
      <c r="H22" s="7">
        <f>[3]свод!$CT$14</f>
        <v>334073.03999999998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[3]свод!$CT$15</f>
        <v>0</v>
      </c>
      <c r="G23" s="7"/>
      <c r="H23" s="10">
        <f>[3]свод!$CT$15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[3]свод!$CT$16</f>
        <v>635755.32000000007</v>
      </c>
      <c r="G24" s="7"/>
      <c r="H24" s="10">
        <f>[3]свод!$CT$16</f>
        <v>635755.32000000007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[3]свод!$CT$17</f>
        <v>171632.76</v>
      </c>
      <c r="G25" s="7"/>
      <c r="H25" s="10">
        <f>[3]свод!$CT$17</f>
        <v>171632.76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SUM(F27:F40)</f>
        <v>1610400</v>
      </c>
      <c r="G26" s="10"/>
      <c r="H26" s="10">
        <f>H27+H28+H30+H31+H32+H33+H34+H35+H36+H37+H38+H39+H40</f>
        <v>1844131</v>
      </c>
      <c r="I26" s="14"/>
    </row>
    <row r="27" spans="1:9" ht="25.5" x14ac:dyDescent="0.2">
      <c r="A27" s="271"/>
      <c r="B27" s="78" t="s">
        <v>331</v>
      </c>
      <c r="C27" s="8" t="s">
        <v>188</v>
      </c>
      <c r="D27" s="9"/>
      <c r="E27" s="7">
        <v>0.09</v>
      </c>
      <c r="F27" s="53">
        <v>23400</v>
      </c>
      <c r="G27" s="7">
        <v>0.28000000000000003</v>
      </c>
      <c r="H27" s="10">
        <v>70180</v>
      </c>
      <c r="I27" s="14">
        <v>24</v>
      </c>
    </row>
    <row r="28" spans="1:9" x14ac:dyDescent="0.2">
      <c r="A28" s="271"/>
      <c r="B28" s="127" t="s">
        <v>412</v>
      </c>
      <c r="C28" s="8" t="s">
        <v>188</v>
      </c>
      <c r="D28" s="9"/>
      <c r="E28" s="7">
        <v>0.55000000000000004</v>
      </c>
      <c r="F28" s="53">
        <v>550000</v>
      </c>
      <c r="G28" s="7">
        <v>0.55000000000000004</v>
      </c>
      <c r="H28" s="53">
        <v>747931</v>
      </c>
      <c r="I28" s="14">
        <v>12</v>
      </c>
    </row>
    <row r="29" spans="1:9" x14ac:dyDescent="0.2">
      <c r="A29" s="271"/>
      <c r="B29" s="127" t="s">
        <v>373</v>
      </c>
      <c r="C29" s="8" t="s">
        <v>176</v>
      </c>
      <c r="D29" s="9"/>
      <c r="E29" s="7">
        <v>14</v>
      </c>
      <c r="F29" s="53">
        <v>140000</v>
      </c>
      <c r="G29" s="7">
        <v>0</v>
      </c>
      <c r="H29" s="10">
        <v>0</v>
      </c>
      <c r="I29" s="14">
        <v>12</v>
      </c>
    </row>
    <row r="30" spans="1:9" x14ac:dyDescent="0.2">
      <c r="A30" s="271"/>
      <c r="B30" s="127" t="s">
        <v>285</v>
      </c>
      <c r="C30" s="8" t="s">
        <v>176</v>
      </c>
      <c r="D30" s="9"/>
      <c r="E30" s="7">
        <v>3</v>
      </c>
      <c r="F30" s="53">
        <v>700000</v>
      </c>
      <c r="G30" s="7">
        <v>3</v>
      </c>
      <c r="H30" s="10">
        <v>721640</v>
      </c>
      <c r="I30" s="14">
        <v>36</v>
      </c>
    </row>
    <row r="31" spans="1:9" x14ac:dyDescent="0.2">
      <c r="A31" s="271"/>
      <c r="B31" s="78" t="s">
        <v>208</v>
      </c>
      <c r="C31" s="8" t="s">
        <v>176</v>
      </c>
      <c r="D31" s="9"/>
      <c r="E31" s="7">
        <v>3</v>
      </c>
      <c r="F31" s="53">
        <v>24000</v>
      </c>
      <c r="G31" s="7">
        <v>5</v>
      </c>
      <c r="H31" s="10">
        <v>10910</v>
      </c>
      <c r="I31" s="14">
        <v>12</v>
      </c>
    </row>
    <row r="32" spans="1:9" x14ac:dyDescent="0.2">
      <c r="A32" s="271"/>
      <c r="B32" s="6" t="s">
        <v>260</v>
      </c>
      <c r="C32" s="8" t="s">
        <v>188</v>
      </c>
      <c r="D32" s="9"/>
      <c r="E32" s="7">
        <v>0</v>
      </c>
      <c r="F32" s="53">
        <v>0</v>
      </c>
      <c r="G32" s="7">
        <v>7.0000000000000001E-3</v>
      </c>
      <c r="H32" s="10">
        <v>7940</v>
      </c>
      <c r="I32" s="14">
        <v>12</v>
      </c>
    </row>
    <row r="33" spans="1:9" x14ac:dyDescent="0.2">
      <c r="A33" s="271"/>
      <c r="B33" s="6" t="s">
        <v>360</v>
      </c>
      <c r="C33" s="8" t="s">
        <v>188</v>
      </c>
      <c r="D33" s="9"/>
      <c r="E33" s="7">
        <v>0.01</v>
      </c>
      <c r="F33" s="53">
        <v>43000</v>
      </c>
      <c r="G33" s="7">
        <v>5.0000000000000001E-3</v>
      </c>
      <c r="H33" s="10">
        <v>3980</v>
      </c>
      <c r="I33" s="14">
        <v>12</v>
      </c>
    </row>
    <row r="34" spans="1:9" x14ac:dyDescent="0.2">
      <c r="A34" s="271"/>
      <c r="B34" s="6" t="s">
        <v>227</v>
      </c>
      <c r="C34" s="8" t="s">
        <v>413</v>
      </c>
      <c r="D34" s="9"/>
      <c r="E34" s="7">
        <v>8.0000000000000002E-3</v>
      </c>
      <c r="F34" s="53">
        <v>10400</v>
      </c>
      <c r="G34" s="7">
        <v>8.9999999999999993E-3</v>
      </c>
      <c r="H34" s="10">
        <v>8220</v>
      </c>
      <c r="I34" s="14">
        <v>12</v>
      </c>
    </row>
    <row r="35" spans="1:9" x14ac:dyDescent="0.2">
      <c r="A35" s="271"/>
      <c r="B35" s="6" t="s">
        <v>225</v>
      </c>
      <c r="C35" s="8" t="s">
        <v>176</v>
      </c>
      <c r="D35" s="9"/>
      <c r="E35" s="7">
        <v>0</v>
      </c>
      <c r="F35" s="53">
        <v>0</v>
      </c>
      <c r="G35" s="7">
        <v>8</v>
      </c>
      <c r="H35" s="10">
        <v>24700</v>
      </c>
      <c r="I35" s="14">
        <v>12</v>
      </c>
    </row>
    <row r="36" spans="1:9" ht="25.5" x14ac:dyDescent="0.2">
      <c r="A36" s="271"/>
      <c r="B36" s="78" t="s">
        <v>238</v>
      </c>
      <c r="C36" s="8" t="s">
        <v>176</v>
      </c>
      <c r="D36" s="9"/>
      <c r="E36" s="7">
        <v>16</v>
      </c>
      <c r="F36" s="53">
        <v>17600</v>
      </c>
      <c r="G36" s="7">
        <v>40</v>
      </c>
      <c r="H36" s="10">
        <v>34120</v>
      </c>
      <c r="I36" s="14">
        <v>12</v>
      </c>
    </row>
    <row r="37" spans="1:9" ht="25.5" x14ac:dyDescent="0.2">
      <c r="A37" s="271"/>
      <c r="B37" s="78" t="s">
        <v>361</v>
      </c>
      <c r="C37" s="8" t="s">
        <v>176</v>
      </c>
      <c r="D37" s="9"/>
      <c r="E37" s="7">
        <v>54</v>
      </c>
      <c r="F37" s="53">
        <v>52000</v>
      </c>
      <c r="G37" s="7">
        <v>27</v>
      </c>
      <c r="H37" s="10">
        <v>25290</v>
      </c>
      <c r="I37" s="14">
        <v>12</v>
      </c>
    </row>
    <row r="38" spans="1:9" x14ac:dyDescent="0.2">
      <c r="A38" s="271"/>
      <c r="B38" s="127" t="s">
        <v>271</v>
      </c>
      <c r="C38" s="8" t="s">
        <v>176</v>
      </c>
      <c r="D38" s="9"/>
      <c r="E38" s="7">
        <v>0</v>
      </c>
      <c r="F38" s="53">
        <v>0</v>
      </c>
      <c r="G38" s="7">
        <v>4</v>
      </c>
      <c r="H38" s="10">
        <v>4960</v>
      </c>
      <c r="I38" s="14">
        <v>12</v>
      </c>
    </row>
    <row r="39" spans="1:9" x14ac:dyDescent="0.2">
      <c r="A39" s="271"/>
      <c r="B39" s="40" t="s">
        <v>205</v>
      </c>
      <c r="C39" s="8" t="s">
        <v>188</v>
      </c>
      <c r="D39" s="9"/>
      <c r="E39" s="7">
        <v>0.1</v>
      </c>
      <c r="F39" s="53">
        <v>50000</v>
      </c>
      <c r="G39" s="7">
        <v>0.1</v>
      </c>
      <c r="H39" s="10">
        <v>10960</v>
      </c>
      <c r="I39" s="14">
        <v>12</v>
      </c>
    </row>
    <row r="40" spans="1:9" x14ac:dyDescent="0.2">
      <c r="A40" s="271"/>
      <c r="B40" s="40" t="s">
        <v>241</v>
      </c>
      <c r="C40" s="8" t="s">
        <v>242</v>
      </c>
      <c r="D40" s="9"/>
      <c r="E40" s="7">
        <v>0</v>
      </c>
      <c r="F40" s="53">
        <v>0</v>
      </c>
      <c r="G40" s="7"/>
      <c r="H40" s="10">
        <v>173300</v>
      </c>
      <c r="I40" s="14">
        <v>12</v>
      </c>
    </row>
    <row r="41" spans="1:9" x14ac:dyDescent="0.2">
      <c r="A41" s="315" t="s">
        <v>71</v>
      </c>
      <c r="B41" s="316"/>
      <c r="C41" s="316"/>
      <c r="D41" s="316"/>
      <c r="E41" s="316"/>
      <c r="F41" s="316"/>
      <c r="G41" s="316"/>
      <c r="H41" s="316"/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</sheetData>
  <mergeCells count="15">
    <mergeCell ref="A41:H41"/>
    <mergeCell ref="A12:A20"/>
    <mergeCell ref="A26:A40"/>
    <mergeCell ref="D10:D11"/>
    <mergeCell ref="E12:E20"/>
    <mergeCell ref="F12:F20"/>
    <mergeCell ref="G12:G20"/>
    <mergeCell ref="H12:H20"/>
    <mergeCell ref="A1:H1"/>
    <mergeCell ref="E10:F10"/>
    <mergeCell ref="G10:H10"/>
    <mergeCell ref="A10:A11"/>
    <mergeCell ref="B10:B11"/>
    <mergeCell ref="C10:C11"/>
    <mergeCell ref="A2:I9"/>
  </mergeCells>
  <phoneticPr fontId="27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22" workbookViewId="0">
      <selection activeCell="H27" sqref="H27"/>
    </sheetView>
  </sheetViews>
  <sheetFormatPr defaultColWidth="32.7109375" defaultRowHeight="12.75" x14ac:dyDescent="0.2"/>
  <cols>
    <col min="1" max="1" width="6" style="4" customWidth="1"/>
    <col min="2" max="2" width="34.42578125" style="3" customWidth="1"/>
    <col min="3" max="3" width="11.425781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521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85">
        <v>1</v>
      </c>
      <c r="B12" s="8" t="s">
        <v>80</v>
      </c>
      <c r="C12" s="8"/>
      <c r="D12" s="9"/>
      <c r="E12" s="7"/>
      <c r="F12" s="281">
        <f>[3]свод!$CU$12</f>
        <v>643938.84</v>
      </c>
      <c r="G12" s="7"/>
      <c r="H12" s="281">
        <f>[3]свод!$CU$12</f>
        <v>643938.84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ht="25.5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ht="25.5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ht="25.5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[3]свод!$CU$13</f>
        <v>87717.119999999995</v>
      </c>
      <c r="G21" s="7"/>
      <c r="H21" s="10">
        <f>[3]свод!$CU$13</f>
        <v>87717.119999999995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[3]свод!$CU$14</f>
        <v>74118.12</v>
      </c>
      <c r="G22" s="7"/>
      <c r="H22" s="10">
        <f>[3]свод!$CU$14</f>
        <v>74118.12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[3]свод!$CU$15</f>
        <v>0</v>
      </c>
      <c r="G23" s="7"/>
      <c r="H23" s="10">
        <f>[3]свод!$CU$15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[3]свод!$CU$16</f>
        <v>170334.96</v>
      </c>
      <c r="G24" s="7"/>
      <c r="H24" s="7">
        <f>[3]свод!$CU$16</f>
        <v>170334.96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SUM(F27:F39)</f>
        <v>1372600</v>
      </c>
      <c r="G26" s="7"/>
      <c r="H26" s="10">
        <f>H27+H29+H30+H32+H33+H34+H35+H36+H37+H38+H39</f>
        <v>580610</v>
      </c>
      <c r="I26" s="14"/>
    </row>
    <row r="27" spans="1:9" x14ac:dyDescent="0.2">
      <c r="A27" s="271"/>
      <c r="B27" s="127" t="s">
        <v>414</v>
      </c>
      <c r="C27" s="13" t="s">
        <v>176</v>
      </c>
      <c r="D27" s="13"/>
      <c r="E27" s="7">
        <v>1</v>
      </c>
      <c r="F27" s="53">
        <v>1200000</v>
      </c>
      <c r="G27" s="7">
        <v>1</v>
      </c>
      <c r="H27" s="10">
        <v>335800</v>
      </c>
      <c r="I27" s="14">
        <v>35</v>
      </c>
    </row>
    <row r="28" spans="1:9" ht="25.5" x14ac:dyDescent="0.2">
      <c r="A28" s="271"/>
      <c r="B28" s="6" t="s">
        <v>356</v>
      </c>
      <c r="C28" s="13" t="s">
        <v>176</v>
      </c>
      <c r="D28" s="13"/>
      <c r="E28" s="7">
        <v>5</v>
      </c>
      <c r="F28" s="53">
        <v>4000</v>
      </c>
      <c r="G28" s="7">
        <v>0</v>
      </c>
      <c r="H28" s="10">
        <v>0</v>
      </c>
      <c r="I28" s="14">
        <v>12</v>
      </c>
    </row>
    <row r="29" spans="1:9" x14ac:dyDescent="0.2">
      <c r="A29" s="271"/>
      <c r="B29" s="6" t="s">
        <v>397</v>
      </c>
      <c r="C29" s="13" t="s">
        <v>176</v>
      </c>
      <c r="D29" s="13"/>
      <c r="E29" s="7">
        <v>0</v>
      </c>
      <c r="F29" s="53">
        <v>0</v>
      </c>
      <c r="G29" s="7">
        <v>14</v>
      </c>
      <c r="H29" s="10">
        <v>16140</v>
      </c>
      <c r="I29" s="14">
        <v>12</v>
      </c>
    </row>
    <row r="30" spans="1:9" x14ac:dyDescent="0.2">
      <c r="A30" s="271"/>
      <c r="B30" s="6" t="s">
        <v>286</v>
      </c>
      <c r="C30" s="13" t="s">
        <v>188</v>
      </c>
      <c r="D30" s="13"/>
      <c r="E30" s="7">
        <v>0</v>
      </c>
      <c r="F30" s="53">
        <v>0</v>
      </c>
      <c r="G30" s="7">
        <v>0.03</v>
      </c>
      <c r="H30" s="10">
        <v>28640</v>
      </c>
      <c r="I30" s="14">
        <v>12</v>
      </c>
    </row>
    <row r="31" spans="1:9" x14ac:dyDescent="0.2">
      <c r="A31" s="271"/>
      <c r="B31" s="6" t="s">
        <v>362</v>
      </c>
      <c r="C31" s="13" t="s">
        <v>188</v>
      </c>
      <c r="D31" s="13"/>
      <c r="E31" s="7">
        <v>4.0000000000000001E-3</v>
      </c>
      <c r="F31" s="53">
        <v>17200</v>
      </c>
      <c r="G31" s="7">
        <v>0</v>
      </c>
      <c r="H31" s="53">
        <v>0</v>
      </c>
      <c r="I31" s="14">
        <v>12</v>
      </c>
    </row>
    <row r="32" spans="1:9" x14ac:dyDescent="0.2">
      <c r="A32" s="271"/>
      <c r="B32" s="6" t="s">
        <v>113</v>
      </c>
      <c r="C32" s="13" t="s">
        <v>188</v>
      </c>
      <c r="D32" s="13"/>
      <c r="E32" s="7">
        <v>3.0000000000000001E-3</v>
      </c>
      <c r="F32" s="53">
        <v>3900</v>
      </c>
      <c r="G32" s="7">
        <v>0.01</v>
      </c>
      <c r="H32" s="53">
        <v>8690</v>
      </c>
      <c r="I32" s="14">
        <v>12</v>
      </c>
    </row>
    <row r="33" spans="1:9" x14ac:dyDescent="0.2">
      <c r="A33" s="271"/>
      <c r="B33" s="6" t="s">
        <v>225</v>
      </c>
      <c r="C33" s="13" t="s">
        <v>176</v>
      </c>
      <c r="D33" s="13"/>
      <c r="E33" s="7">
        <v>0</v>
      </c>
      <c r="F33" s="53">
        <v>0</v>
      </c>
      <c r="G33" s="7">
        <v>2</v>
      </c>
      <c r="H33" s="53">
        <v>4900</v>
      </c>
      <c r="I33" s="14">
        <v>12</v>
      </c>
    </row>
    <row r="34" spans="1:9" ht="25.5" x14ac:dyDescent="0.2">
      <c r="A34" s="271"/>
      <c r="B34" s="78" t="s">
        <v>238</v>
      </c>
      <c r="C34" s="13" t="s">
        <v>176</v>
      </c>
      <c r="D34" s="13"/>
      <c r="E34" s="7">
        <v>5</v>
      </c>
      <c r="F34" s="53">
        <v>5500</v>
      </c>
      <c r="G34" s="7">
        <v>12</v>
      </c>
      <c r="H34" s="53">
        <v>22140</v>
      </c>
      <c r="I34" s="14">
        <v>12</v>
      </c>
    </row>
    <row r="35" spans="1:9" ht="25.5" x14ac:dyDescent="0.2">
      <c r="A35" s="271"/>
      <c r="B35" s="6" t="s">
        <v>190</v>
      </c>
      <c r="C35" s="13" t="s">
        <v>188</v>
      </c>
      <c r="D35" s="13"/>
      <c r="E35" s="7">
        <v>0.1</v>
      </c>
      <c r="F35" s="53">
        <v>50000</v>
      </c>
      <c r="G35" s="7">
        <v>0.12</v>
      </c>
      <c r="H35" s="53">
        <v>15930</v>
      </c>
      <c r="I35" s="14">
        <v>12</v>
      </c>
    </row>
    <row r="36" spans="1:9" ht="38.25" x14ac:dyDescent="0.2">
      <c r="A36" s="271"/>
      <c r="B36" s="136" t="s">
        <v>68</v>
      </c>
      <c r="C36" s="13" t="s">
        <v>176</v>
      </c>
      <c r="D36" s="13"/>
      <c r="E36" s="7">
        <v>2</v>
      </c>
      <c r="F36" s="53">
        <v>15000</v>
      </c>
      <c r="G36" s="7">
        <v>2</v>
      </c>
      <c r="H36" s="53">
        <v>15000</v>
      </c>
      <c r="I36" s="14">
        <v>12</v>
      </c>
    </row>
    <row r="37" spans="1:9" x14ac:dyDescent="0.2">
      <c r="A37" s="271"/>
      <c r="B37" s="134" t="s">
        <v>287</v>
      </c>
      <c r="C37" s="13" t="s">
        <v>176</v>
      </c>
      <c r="D37" s="13"/>
      <c r="E37" s="7">
        <v>0</v>
      </c>
      <c r="F37" s="53">
        <v>0</v>
      </c>
      <c r="G37" s="7">
        <v>6</v>
      </c>
      <c r="H37" s="53">
        <v>11980</v>
      </c>
      <c r="I37" s="14">
        <v>12</v>
      </c>
    </row>
    <row r="38" spans="1:9" ht="38.25" x14ac:dyDescent="0.2">
      <c r="A38" s="271"/>
      <c r="B38" s="78" t="s">
        <v>191</v>
      </c>
      <c r="C38" s="13" t="s">
        <v>176</v>
      </c>
      <c r="D38" s="13"/>
      <c r="E38" s="7">
        <v>80</v>
      </c>
      <c r="F38" s="53">
        <v>77000</v>
      </c>
      <c r="G38" s="7">
        <v>26</v>
      </c>
      <c r="H38" s="53">
        <v>27120</v>
      </c>
      <c r="I38" s="14">
        <v>12</v>
      </c>
    </row>
    <row r="39" spans="1:9" ht="25.5" x14ac:dyDescent="0.2">
      <c r="A39" s="271"/>
      <c r="B39" s="127" t="s">
        <v>241</v>
      </c>
      <c r="C39" s="13" t="s">
        <v>242</v>
      </c>
      <c r="D39" s="13"/>
      <c r="E39" s="7">
        <v>0</v>
      </c>
      <c r="F39" s="53">
        <v>0</v>
      </c>
      <c r="G39" s="7"/>
      <c r="H39" s="53">
        <v>94270</v>
      </c>
      <c r="I39" s="14">
        <v>12</v>
      </c>
    </row>
    <row r="40" spans="1:9" x14ac:dyDescent="0.2">
      <c r="A40" s="315" t="s">
        <v>71</v>
      </c>
      <c r="B40" s="316"/>
      <c r="C40" s="316"/>
      <c r="D40" s="316"/>
      <c r="E40" s="316"/>
      <c r="F40" s="316"/>
      <c r="G40" s="316"/>
      <c r="H40" s="316"/>
      <c r="I40" s="45"/>
    </row>
    <row r="41" spans="1:9" x14ac:dyDescent="0.2">
      <c r="E41" s="24"/>
      <c r="F41" s="89"/>
      <c r="G41" s="24"/>
      <c r="H41" s="83"/>
      <c r="I41" s="45"/>
    </row>
    <row r="42" spans="1:9" x14ac:dyDescent="0.2">
      <c r="E42" s="24"/>
      <c r="F42" s="24"/>
      <c r="G42" s="24"/>
      <c r="I42" s="45"/>
    </row>
    <row r="43" spans="1:9" x14ac:dyDescent="0.2">
      <c r="E43" s="24"/>
      <c r="F43" s="24"/>
      <c r="G43" s="24"/>
      <c r="I43" s="45"/>
    </row>
    <row r="44" spans="1:9" x14ac:dyDescent="0.2">
      <c r="E44" s="24"/>
      <c r="F44" s="24"/>
      <c r="G44" s="24"/>
    </row>
    <row r="45" spans="1:9" x14ac:dyDescent="0.2">
      <c r="E45" s="24"/>
      <c r="F45" s="24"/>
      <c r="G45" s="24"/>
    </row>
    <row r="46" spans="1:9" x14ac:dyDescent="0.2">
      <c r="E46" s="24"/>
      <c r="F46" s="24"/>
      <c r="G46" s="24"/>
    </row>
    <row r="47" spans="1:9" x14ac:dyDescent="0.2">
      <c r="E47" s="24"/>
      <c r="F47" s="24"/>
      <c r="G47" s="24"/>
    </row>
    <row r="48" spans="1:9" x14ac:dyDescent="0.2">
      <c r="E48" s="24"/>
      <c r="F48" s="24"/>
      <c r="G48" s="24"/>
    </row>
    <row r="49" spans="5:7" x14ac:dyDescent="0.2">
      <c r="E49" s="24"/>
      <c r="F49" s="24"/>
      <c r="G49" s="24"/>
    </row>
    <row r="50" spans="5:7" x14ac:dyDescent="0.2">
      <c r="E50" s="24"/>
      <c r="F50" s="24"/>
      <c r="G50" s="24"/>
    </row>
    <row r="51" spans="5:7" x14ac:dyDescent="0.2">
      <c r="E51" s="24"/>
      <c r="F51" s="24"/>
      <c r="G51" s="24"/>
    </row>
    <row r="52" spans="5:7" x14ac:dyDescent="0.2">
      <c r="E52" s="24"/>
      <c r="F52" s="24"/>
      <c r="G52" s="24"/>
    </row>
    <row r="53" spans="5:7" x14ac:dyDescent="0.2">
      <c r="E53" s="24"/>
      <c r="F53" s="24"/>
      <c r="G53" s="24"/>
    </row>
    <row r="54" spans="5:7" x14ac:dyDescent="0.2">
      <c r="E54" s="24"/>
      <c r="F54" s="24"/>
      <c r="G54" s="24"/>
    </row>
  </sheetData>
  <mergeCells count="13">
    <mergeCell ref="A2:I9"/>
    <mergeCell ref="A1:H1"/>
    <mergeCell ref="A40:H40"/>
    <mergeCell ref="A12:A20"/>
    <mergeCell ref="A26:A39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0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5" workbookViewId="0">
      <selection activeCell="H27" sqref="H27"/>
    </sheetView>
  </sheetViews>
  <sheetFormatPr defaultColWidth="32.7109375" defaultRowHeight="12.75" x14ac:dyDescent="0.2"/>
  <cols>
    <col min="1" max="1" width="6.7109375" style="4" customWidth="1"/>
    <col min="2" max="2" width="34.7109375" style="3" customWidth="1"/>
    <col min="3" max="3" width="11.57031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522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85">
        <v>1</v>
      </c>
      <c r="B12" s="8" t="s">
        <v>80</v>
      </c>
      <c r="C12" s="8"/>
      <c r="D12" s="9"/>
      <c r="E12" s="7"/>
      <c r="F12" s="281">
        <f>[3]свод!$CY$12</f>
        <v>663505.32000000007</v>
      </c>
      <c r="G12" s="7"/>
      <c r="H12" s="281">
        <f>[3]свод!$CY$12</f>
        <v>663505.32000000007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ht="25.5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ht="25.5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ht="25.5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[3]свод!$CY$13</f>
        <v>90382.56</v>
      </c>
      <c r="G21" s="7"/>
      <c r="H21" s="10">
        <f>[3]свод!$CY$13</f>
        <v>90382.56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[3]свод!$CY$14</f>
        <v>76369.319999999992</v>
      </c>
      <c r="G22" s="7"/>
      <c r="H22" s="10">
        <f>[3]свод!$CY$14</f>
        <v>76369.319999999992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[3]свод!$CY$15</f>
        <v>0</v>
      </c>
      <c r="G23" s="7"/>
      <c r="H23" s="10">
        <f>[3]свод!$CY$15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[3]свод!$CY$16</f>
        <v>133632.59999999998</v>
      </c>
      <c r="G24" s="7"/>
      <c r="H24" s="7">
        <f>[3]свод!$CY$16</f>
        <v>133632.59999999998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[3]свод!$CY$17</f>
        <v>39235.68</v>
      </c>
      <c r="G25" s="7"/>
      <c r="H25" s="7">
        <f>[3]свод!$CY$17</f>
        <v>39235.68</v>
      </c>
      <c r="I25" s="14"/>
    </row>
    <row r="26" spans="1:9" ht="38.25" x14ac:dyDescent="0.2">
      <c r="A26" s="275">
        <v>7</v>
      </c>
      <c r="B26" s="8" t="s">
        <v>100</v>
      </c>
      <c r="C26" s="8"/>
      <c r="D26" s="8" t="s">
        <v>101</v>
      </c>
      <c r="E26" s="7"/>
      <c r="F26" s="53">
        <f>SUM(F27:F39)</f>
        <v>824300</v>
      </c>
      <c r="G26" s="7"/>
      <c r="H26" s="10">
        <f>H28+H29+H30+H31+H32+H34+H35+H36+H37+H38+H39</f>
        <v>673538</v>
      </c>
      <c r="I26" s="14"/>
    </row>
    <row r="27" spans="1:9" ht="25.5" x14ac:dyDescent="0.2">
      <c r="A27" s="276"/>
      <c r="B27" s="8" t="s">
        <v>384</v>
      </c>
      <c r="C27" s="8" t="s">
        <v>188</v>
      </c>
      <c r="D27" s="8"/>
      <c r="E27" s="7">
        <v>0.03</v>
      </c>
      <c r="F27" s="53">
        <v>7800</v>
      </c>
      <c r="G27" s="7">
        <v>0</v>
      </c>
      <c r="H27" s="53">
        <v>0</v>
      </c>
      <c r="I27" s="14">
        <v>24</v>
      </c>
    </row>
    <row r="28" spans="1:9" ht="25.5" x14ac:dyDescent="0.2">
      <c r="A28" s="276"/>
      <c r="B28" s="8" t="s">
        <v>288</v>
      </c>
      <c r="C28" s="8" t="s">
        <v>176</v>
      </c>
      <c r="D28" s="8"/>
      <c r="E28" s="7">
        <v>1</v>
      </c>
      <c r="F28" s="53">
        <v>300000</v>
      </c>
      <c r="G28" s="7">
        <v>1</v>
      </c>
      <c r="H28" s="53">
        <v>115705</v>
      </c>
      <c r="I28" s="14">
        <v>36</v>
      </c>
    </row>
    <row r="29" spans="1:9" x14ac:dyDescent="0.2">
      <c r="A29" s="276"/>
      <c r="B29" s="8" t="s">
        <v>397</v>
      </c>
      <c r="C29" s="8" t="s">
        <v>176</v>
      </c>
      <c r="D29" s="8"/>
      <c r="E29" s="7">
        <v>1</v>
      </c>
      <c r="F29" s="53">
        <v>7000</v>
      </c>
      <c r="G29" s="7">
        <v>2</v>
      </c>
      <c r="H29" s="53">
        <v>4120</v>
      </c>
      <c r="I29" s="14">
        <v>12</v>
      </c>
    </row>
    <row r="30" spans="1:9" ht="25.5" x14ac:dyDescent="0.2">
      <c r="A30" s="276"/>
      <c r="B30" s="8" t="s">
        <v>274</v>
      </c>
      <c r="C30" s="8" t="s">
        <v>176</v>
      </c>
      <c r="D30" s="8"/>
      <c r="E30" s="7">
        <v>0</v>
      </c>
      <c r="F30" s="53">
        <v>0</v>
      </c>
      <c r="G30" s="7">
        <v>2</v>
      </c>
      <c r="H30" s="53">
        <v>3980</v>
      </c>
      <c r="I30" s="14">
        <v>12</v>
      </c>
    </row>
    <row r="31" spans="1:9" x14ac:dyDescent="0.2">
      <c r="A31" s="276"/>
      <c r="B31" s="8" t="s">
        <v>376</v>
      </c>
      <c r="C31" s="8" t="s">
        <v>176</v>
      </c>
      <c r="D31" s="8"/>
      <c r="E31" s="7">
        <v>27</v>
      </c>
      <c r="F31" s="53">
        <v>481700</v>
      </c>
      <c r="G31" s="7">
        <v>27</v>
      </c>
      <c r="H31" s="53">
        <v>443543</v>
      </c>
      <c r="I31" s="14">
        <v>12</v>
      </c>
    </row>
    <row r="32" spans="1:9" x14ac:dyDescent="0.2">
      <c r="A32" s="276"/>
      <c r="B32" s="8" t="s">
        <v>373</v>
      </c>
      <c r="C32" s="8" t="s">
        <v>176</v>
      </c>
      <c r="D32" s="8"/>
      <c r="E32" s="7">
        <v>0</v>
      </c>
      <c r="F32" s="53">
        <v>0</v>
      </c>
      <c r="G32" s="7">
        <v>3</v>
      </c>
      <c r="H32" s="53">
        <v>29370</v>
      </c>
      <c r="I32" s="14">
        <v>12</v>
      </c>
    </row>
    <row r="33" spans="1:9" x14ac:dyDescent="0.2">
      <c r="A33" s="276"/>
      <c r="B33" s="8" t="s">
        <v>415</v>
      </c>
      <c r="C33" s="8" t="s">
        <v>188</v>
      </c>
      <c r="D33" s="8"/>
      <c r="E33" s="7">
        <v>2E-3</v>
      </c>
      <c r="F33" s="53">
        <v>8600</v>
      </c>
      <c r="G33" s="7">
        <v>0</v>
      </c>
      <c r="H33" s="53">
        <v>0</v>
      </c>
      <c r="I33" s="14">
        <v>12</v>
      </c>
    </row>
    <row r="34" spans="1:9" ht="25.5" x14ac:dyDescent="0.2">
      <c r="A34" s="276"/>
      <c r="B34" s="22" t="s">
        <v>289</v>
      </c>
      <c r="C34" s="13" t="s">
        <v>176</v>
      </c>
      <c r="D34" s="8"/>
      <c r="E34" s="7">
        <v>0</v>
      </c>
      <c r="F34" s="53">
        <v>0</v>
      </c>
      <c r="G34" s="7">
        <v>2</v>
      </c>
      <c r="H34" s="53">
        <v>4960</v>
      </c>
      <c r="I34" s="14">
        <v>12</v>
      </c>
    </row>
    <row r="35" spans="1:9" ht="25.5" x14ac:dyDescent="0.2">
      <c r="A35" s="276"/>
      <c r="B35" s="22" t="s">
        <v>224</v>
      </c>
      <c r="C35" s="13" t="s">
        <v>176</v>
      </c>
      <c r="D35" s="13"/>
      <c r="E35" s="7">
        <v>2</v>
      </c>
      <c r="F35" s="53">
        <v>2200</v>
      </c>
      <c r="G35" s="7">
        <v>7</v>
      </c>
      <c r="H35" s="53">
        <v>9070</v>
      </c>
      <c r="I35" s="14">
        <v>12</v>
      </c>
    </row>
    <row r="36" spans="1:9" x14ac:dyDescent="0.2">
      <c r="A36" s="276"/>
      <c r="B36" s="22" t="s">
        <v>372</v>
      </c>
      <c r="C36" s="8" t="s">
        <v>188</v>
      </c>
      <c r="D36" s="13"/>
      <c r="E36" s="7">
        <v>0</v>
      </c>
      <c r="F36" s="53">
        <v>0</v>
      </c>
      <c r="G36" s="7">
        <v>0.01</v>
      </c>
      <c r="H36" s="53">
        <v>4890</v>
      </c>
      <c r="I36" s="14">
        <v>12</v>
      </c>
    </row>
    <row r="37" spans="1:9" x14ac:dyDescent="0.2">
      <c r="A37" s="276"/>
      <c r="B37" s="22" t="s">
        <v>290</v>
      </c>
      <c r="C37" s="8" t="s">
        <v>176</v>
      </c>
      <c r="D37" s="13"/>
      <c r="E37" s="7">
        <v>0</v>
      </c>
      <c r="F37" s="53">
        <v>0</v>
      </c>
      <c r="G37" s="7">
        <v>2</v>
      </c>
      <c r="H37" s="53">
        <v>7010</v>
      </c>
      <c r="I37" s="14">
        <v>12</v>
      </c>
    </row>
    <row r="38" spans="1:9" ht="38.25" x14ac:dyDescent="0.2">
      <c r="A38" s="276"/>
      <c r="B38" s="23" t="s">
        <v>191</v>
      </c>
      <c r="C38" s="13" t="s">
        <v>176</v>
      </c>
      <c r="D38" s="13"/>
      <c r="E38" s="7">
        <v>18</v>
      </c>
      <c r="F38" s="53">
        <v>17000</v>
      </c>
      <c r="G38" s="7">
        <v>11</v>
      </c>
      <c r="H38" s="53">
        <v>12560</v>
      </c>
      <c r="I38" s="14">
        <v>12</v>
      </c>
    </row>
    <row r="39" spans="1:9" ht="25.5" x14ac:dyDescent="0.2">
      <c r="A39" s="276"/>
      <c r="B39" s="23" t="s">
        <v>291</v>
      </c>
      <c r="C39" s="13" t="s">
        <v>242</v>
      </c>
      <c r="D39" s="13"/>
      <c r="E39" s="7">
        <v>0</v>
      </c>
      <c r="F39" s="53">
        <v>0</v>
      </c>
      <c r="G39" s="7"/>
      <c r="H39" s="53">
        <v>38330</v>
      </c>
      <c r="I39" s="14">
        <v>12</v>
      </c>
    </row>
    <row r="40" spans="1:9" x14ac:dyDescent="0.2">
      <c r="A40" s="41"/>
      <c r="B40" s="141"/>
      <c r="C40" s="44"/>
      <c r="D40" s="44"/>
      <c r="E40" s="41"/>
      <c r="F40" s="129"/>
      <c r="G40" s="41"/>
      <c r="H40" s="129"/>
      <c r="I40" s="45"/>
    </row>
    <row r="41" spans="1:9" x14ac:dyDescent="0.2">
      <c r="A41" s="41"/>
      <c r="B41" s="141"/>
      <c r="C41" s="44"/>
      <c r="D41" s="44"/>
      <c r="E41" s="41"/>
      <c r="F41" s="129"/>
      <c r="G41" s="41"/>
      <c r="H41" s="129"/>
      <c r="I41" s="45"/>
    </row>
    <row r="42" spans="1:9" x14ac:dyDescent="0.2">
      <c r="A42" s="315" t="s">
        <v>71</v>
      </c>
      <c r="B42" s="316"/>
      <c r="C42" s="316"/>
      <c r="D42" s="316"/>
      <c r="E42" s="316"/>
      <c r="F42" s="316"/>
      <c r="G42" s="316"/>
      <c r="H42" s="316"/>
      <c r="I42" s="45"/>
    </row>
    <row r="43" spans="1:9" x14ac:dyDescent="0.2">
      <c r="F43" s="83"/>
      <c r="H43" s="83"/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  <row r="47" spans="1:9" x14ac:dyDescent="0.2">
      <c r="I47" s="45"/>
    </row>
    <row r="48" spans="1:9" x14ac:dyDescent="0.2">
      <c r="I48" s="45"/>
    </row>
    <row r="49" spans="9:9" x14ac:dyDescent="0.2">
      <c r="I49" s="45"/>
    </row>
    <row r="50" spans="9:9" x14ac:dyDescent="0.2">
      <c r="I50" s="45"/>
    </row>
    <row r="51" spans="9:9" x14ac:dyDescent="0.2">
      <c r="I51" s="45"/>
    </row>
  </sheetData>
  <mergeCells count="13">
    <mergeCell ref="A2:I9"/>
    <mergeCell ref="A26:A39"/>
    <mergeCell ref="A1:H1"/>
    <mergeCell ref="A42:H42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2:H42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8.28515625" style="4" customWidth="1"/>
    <col min="2" max="2" width="39.140625" style="3" customWidth="1"/>
    <col min="3" max="3" width="10.710937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523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8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7"/>
      <c r="F12" s="281">
        <f>[3]свод!$CZ$12</f>
        <v>2711735.04</v>
      </c>
      <c r="G12" s="7"/>
      <c r="H12" s="281">
        <f>[3]свод!$CZ$12</f>
        <v>2711735.04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ht="25.5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[3]свод!$CZ$13</f>
        <v>369390.83999999997</v>
      </c>
      <c r="G21" s="7"/>
      <c r="H21" s="10">
        <f>[3]свод!$CZ$13</f>
        <v>369390.83999999997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[3]свод!$CZ$14</f>
        <v>288319.92</v>
      </c>
      <c r="G22" s="7"/>
      <c r="H22" s="10">
        <f>[3]свод!$CZ$14</f>
        <v>288319.92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[3]свод!$CZ$15</f>
        <v>0</v>
      </c>
      <c r="G23" s="7"/>
      <c r="H23" s="10">
        <f>[3]свод!$CZ$15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[3]свод!$CZ$16</f>
        <v>449572.32</v>
      </c>
      <c r="G24" s="7"/>
      <c r="H24" s="7">
        <f>[3]свод!$CZ$16</f>
        <v>449572.32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[3]свод!$CZ$17</f>
        <v>160358.28</v>
      </c>
      <c r="G25" s="7"/>
      <c r="H25" s="7">
        <f>[3]свод!$CZ$17</f>
        <v>160358.28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SUM(F27:F42)</f>
        <v>748200</v>
      </c>
      <c r="G26" s="7"/>
      <c r="H26" s="10">
        <f>H27+H30+H32+H33+H34+H35+H36+H37+H38+H39+H40+H41+H42</f>
        <v>419510</v>
      </c>
      <c r="I26" s="14"/>
    </row>
    <row r="27" spans="1:9" ht="25.5" x14ac:dyDescent="0.2">
      <c r="A27" s="271"/>
      <c r="B27" s="78" t="s">
        <v>329</v>
      </c>
      <c r="C27" s="13" t="s">
        <v>188</v>
      </c>
      <c r="D27" s="13"/>
      <c r="E27" s="7">
        <v>0.48</v>
      </c>
      <c r="F27" s="53">
        <v>124800</v>
      </c>
      <c r="G27" s="7">
        <v>0.7</v>
      </c>
      <c r="H27" s="10">
        <v>198400</v>
      </c>
      <c r="I27" s="14">
        <v>24</v>
      </c>
    </row>
    <row r="28" spans="1:9" x14ac:dyDescent="0.2">
      <c r="A28" s="271"/>
      <c r="B28" s="127" t="s">
        <v>416</v>
      </c>
      <c r="C28" s="13" t="s">
        <v>188</v>
      </c>
      <c r="D28" s="13"/>
      <c r="E28" s="7">
        <v>0.06</v>
      </c>
      <c r="F28" s="53">
        <v>60000</v>
      </c>
      <c r="G28" s="7">
        <v>0</v>
      </c>
      <c r="H28" s="53">
        <v>0</v>
      </c>
      <c r="I28" s="14">
        <v>12</v>
      </c>
    </row>
    <row r="29" spans="1:9" x14ac:dyDescent="0.2">
      <c r="A29" s="271"/>
      <c r="B29" s="6" t="s">
        <v>112</v>
      </c>
      <c r="C29" s="13" t="s">
        <v>194</v>
      </c>
      <c r="D29" s="13"/>
      <c r="E29" s="7">
        <v>0.15</v>
      </c>
      <c r="F29" s="53">
        <v>75000</v>
      </c>
      <c r="G29" s="7">
        <v>0</v>
      </c>
      <c r="H29" s="53">
        <v>0</v>
      </c>
      <c r="I29" s="14">
        <v>12</v>
      </c>
    </row>
    <row r="30" spans="1:9" ht="25.5" x14ac:dyDescent="0.2">
      <c r="A30" s="271"/>
      <c r="B30" s="6" t="s">
        <v>215</v>
      </c>
      <c r="C30" s="13" t="s">
        <v>176</v>
      </c>
      <c r="D30" s="13"/>
      <c r="E30" s="7">
        <v>9</v>
      </c>
      <c r="F30" s="53">
        <v>72000</v>
      </c>
      <c r="G30" s="7">
        <v>8</v>
      </c>
      <c r="H30" s="10">
        <v>80150</v>
      </c>
      <c r="I30" s="14">
        <v>12</v>
      </c>
    </row>
    <row r="31" spans="1:9" ht="25.5" customHeight="1" x14ac:dyDescent="0.2">
      <c r="A31" s="271"/>
      <c r="B31" s="6" t="s">
        <v>417</v>
      </c>
      <c r="C31" s="13" t="s">
        <v>194</v>
      </c>
      <c r="D31" s="13"/>
      <c r="E31" s="7">
        <v>0.22</v>
      </c>
      <c r="F31" s="53">
        <v>308000</v>
      </c>
      <c r="G31" s="7">
        <v>0</v>
      </c>
      <c r="H31" s="53">
        <v>0</v>
      </c>
      <c r="I31" s="14">
        <v>12</v>
      </c>
    </row>
    <row r="32" spans="1:9" x14ac:dyDescent="0.2">
      <c r="A32" s="271"/>
      <c r="B32" s="6" t="s">
        <v>397</v>
      </c>
      <c r="C32" s="13" t="s">
        <v>176</v>
      </c>
      <c r="D32" s="13"/>
      <c r="E32" s="7">
        <v>0</v>
      </c>
      <c r="F32" s="53">
        <v>0</v>
      </c>
      <c r="G32" s="7">
        <v>2</v>
      </c>
      <c r="H32" s="53">
        <v>1960</v>
      </c>
      <c r="I32" s="14">
        <v>12</v>
      </c>
    </row>
    <row r="33" spans="1:9" x14ac:dyDescent="0.2">
      <c r="A33" s="271"/>
      <c r="B33" s="6" t="s">
        <v>418</v>
      </c>
      <c r="C33" s="13" t="s">
        <v>176</v>
      </c>
      <c r="D33" s="13"/>
      <c r="E33" s="7">
        <v>1</v>
      </c>
      <c r="F33" s="53">
        <v>7500</v>
      </c>
      <c r="G33" s="7">
        <v>1</v>
      </c>
      <c r="H33" s="53">
        <v>7500</v>
      </c>
      <c r="I33" s="14">
        <v>12</v>
      </c>
    </row>
    <row r="34" spans="1:9" x14ac:dyDescent="0.2">
      <c r="A34" s="271"/>
      <c r="B34" s="6" t="s">
        <v>211</v>
      </c>
      <c r="C34" s="13" t="s">
        <v>188</v>
      </c>
      <c r="D34" s="13"/>
      <c r="E34" s="7">
        <v>5.0000000000000001E-3</v>
      </c>
      <c r="F34" s="53">
        <v>21500</v>
      </c>
      <c r="G34" s="7">
        <v>2.1000000000000001E-2</v>
      </c>
      <c r="H34" s="53">
        <v>17960</v>
      </c>
      <c r="I34" s="14">
        <v>12</v>
      </c>
    </row>
    <row r="35" spans="1:9" x14ac:dyDescent="0.2">
      <c r="A35" s="271"/>
      <c r="B35" s="6" t="s">
        <v>216</v>
      </c>
      <c r="C35" s="13" t="s">
        <v>188</v>
      </c>
      <c r="D35" s="13"/>
      <c r="E35" s="7">
        <v>4.0000000000000001E-3</v>
      </c>
      <c r="F35" s="53">
        <v>5200</v>
      </c>
      <c r="G35" s="7">
        <v>2E-3</v>
      </c>
      <c r="H35" s="53">
        <v>1690</v>
      </c>
      <c r="I35" s="14">
        <v>12</v>
      </c>
    </row>
    <row r="36" spans="1:9" x14ac:dyDescent="0.2">
      <c r="A36" s="271"/>
      <c r="B36" s="6" t="s">
        <v>275</v>
      </c>
      <c r="C36" s="13" t="s">
        <v>188</v>
      </c>
      <c r="D36" s="13"/>
      <c r="E36" s="7">
        <v>0</v>
      </c>
      <c r="F36" s="53">
        <v>0</v>
      </c>
      <c r="G36" s="7">
        <v>1.2999999999999999E-2</v>
      </c>
      <c r="H36" s="53">
        <v>15140</v>
      </c>
      <c r="I36" s="14">
        <v>12</v>
      </c>
    </row>
    <row r="37" spans="1:9" x14ac:dyDescent="0.2">
      <c r="A37" s="271"/>
      <c r="B37" s="6" t="s">
        <v>225</v>
      </c>
      <c r="C37" s="13" t="s">
        <v>176</v>
      </c>
      <c r="D37" s="13"/>
      <c r="E37" s="7">
        <v>0</v>
      </c>
      <c r="F37" s="53">
        <v>0</v>
      </c>
      <c r="G37" s="7">
        <v>2</v>
      </c>
      <c r="H37" s="53">
        <v>5960</v>
      </c>
      <c r="I37" s="14">
        <v>12</v>
      </c>
    </row>
    <row r="38" spans="1:9" x14ac:dyDescent="0.2">
      <c r="A38" s="271"/>
      <c r="B38" s="78" t="s">
        <v>351</v>
      </c>
      <c r="C38" s="13" t="s">
        <v>176</v>
      </c>
      <c r="D38" s="13"/>
      <c r="E38" s="7">
        <v>22</v>
      </c>
      <c r="F38" s="53">
        <v>24200</v>
      </c>
      <c r="G38" s="7">
        <v>12</v>
      </c>
      <c r="H38" s="53">
        <v>12120</v>
      </c>
      <c r="I38" s="14">
        <v>12</v>
      </c>
    </row>
    <row r="39" spans="1:9" x14ac:dyDescent="0.2">
      <c r="A39" s="271"/>
      <c r="B39" s="127" t="s">
        <v>403</v>
      </c>
      <c r="C39" s="13" t="s">
        <v>176</v>
      </c>
      <c r="D39" s="13"/>
      <c r="E39" s="7">
        <v>0</v>
      </c>
      <c r="F39" s="53">
        <v>0</v>
      </c>
      <c r="G39" s="7">
        <v>15</v>
      </c>
      <c r="H39" s="53">
        <v>16080</v>
      </c>
      <c r="I39" s="14">
        <v>12</v>
      </c>
    </row>
    <row r="40" spans="1:9" x14ac:dyDescent="0.2">
      <c r="A40" s="271"/>
      <c r="B40" s="127" t="s">
        <v>254</v>
      </c>
      <c r="C40" s="13" t="s">
        <v>176</v>
      </c>
      <c r="D40" s="13"/>
      <c r="E40" s="7">
        <v>0</v>
      </c>
      <c r="F40" s="53">
        <v>0</v>
      </c>
      <c r="G40" s="7">
        <v>2</v>
      </c>
      <c r="H40" s="53">
        <v>2580</v>
      </c>
      <c r="I40" s="14">
        <v>12</v>
      </c>
    </row>
    <row r="41" spans="1:9" x14ac:dyDescent="0.2">
      <c r="A41" s="271"/>
      <c r="B41" s="6" t="s">
        <v>205</v>
      </c>
      <c r="C41" s="13" t="s">
        <v>188</v>
      </c>
      <c r="D41" s="13"/>
      <c r="E41" s="7">
        <v>0.1</v>
      </c>
      <c r="F41" s="53">
        <v>50000</v>
      </c>
      <c r="G41" s="7">
        <v>0.2</v>
      </c>
      <c r="H41" s="53">
        <v>24200</v>
      </c>
      <c r="I41" s="14">
        <v>12</v>
      </c>
    </row>
    <row r="42" spans="1:9" x14ac:dyDescent="0.2">
      <c r="A42" s="271"/>
      <c r="B42" s="6" t="s">
        <v>241</v>
      </c>
      <c r="C42" s="13" t="s">
        <v>242</v>
      </c>
      <c r="D42" s="13"/>
      <c r="E42" s="7">
        <v>0</v>
      </c>
      <c r="F42" s="53">
        <v>0</v>
      </c>
      <c r="G42" s="7"/>
      <c r="H42" s="53">
        <v>35770</v>
      </c>
      <c r="I42" s="14">
        <v>12</v>
      </c>
    </row>
    <row r="43" spans="1:9" x14ac:dyDescent="0.2">
      <c r="A43" s="315" t="s">
        <v>71</v>
      </c>
      <c r="B43" s="316"/>
      <c r="C43" s="316"/>
      <c r="D43" s="316"/>
      <c r="E43" s="316"/>
      <c r="F43" s="316"/>
      <c r="G43" s="316"/>
      <c r="H43" s="316"/>
      <c r="I43" s="45"/>
    </row>
    <row r="44" spans="1:9" x14ac:dyDescent="0.2">
      <c r="E44" s="24"/>
      <c r="F44" s="24"/>
      <c r="G44" s="24"/>
      <c r="H44" s="12"/>
      <c r="I44" s="45"/>
    </row>
    <row r="45" spans="1:9" x14ac:dyDescent="0.2">
      <c r="E45" s="24"/>
      <c r="F45" s="24"/>
      <c r="G45" s="24"/>
      <c r="I45" s="45"/>
    </row>
    <row r="46" spans="1:9" x14ac:dyDescent="0.2">
      <c r="E46" s="24"/>
      <c r="F46" s="24"/>
      <c r="G46" s="24"/>
      <c r="I46" s="45"/>
    </row>
    <row r="47" spans="1:9" x14ac:dyDescent="0.2">
      <c r="E47" s="24"/>
      <c r="F47" s="24"/>
      <c r="G47" s="24"/>
    </row>
    <row r="48" spans="1:9" x14ac:dyDescent="0.2">
      <c r="E48" s="24"/>
      <c r="F48" s="24"/>
      <c r="G48" s="24"/>
    </row>
    <row r="49" spans="5:7" x14ac:dyDescent="0.2">
      <c r="E49" s="24"/>
      <c r="F49" s="24"/>
      <c r="G49" s="24"/>
    </row>
    <row r="50" spans="5:7" x14ac:dyDescent="0.2">
      <c r="E50" s="24"/>
      <c r="F50" s="24"/>
      <c r="G50" s="24"/>
    </row>
    <row r="51" spans="5:7" x14ac:dyDescent="0.2">
      <c r="E51" s="24"/>
      <c r="F51" s="24"/>
      <c r="G51" s="24"/>
    </row>
    <row r="52" spans="5:7" x14ac:dyDescent="0.2">
      <c r="E52" s="24"/>
      <c r="F52" s="24"/>
      <c r="G52" s="24"/>
    </row>
    <row r="53" spans="5:7" x14ac:dyDescent="0.2">
      <c r="E53" s="24"/>
      <c r="F53" s="24"/>
      <c r="G53" s="24"/>
    </row>
    <row r="54" spans="5:7" x14ac:dyDescent="0.2">
      <c r="E54" s="24"/>
      <c r="F54" s="24"/>
      <c r="G54" s="24"/>
    </row>
    <row r="55" spans="5:7" x14ac:dyDescent="0.2">
      <c r="E55" s="24"/>
      <c r="F55" s="24"/>
      <c r="G55" s="24"/>
    </row>
    <row r="56" spans="5:7" x14ac:dyDescent="0.2">
      <c r="E56" s="24"/>
      <c r="F56" s="24"/>
      <c r="G56" s="24"/>
    </row>
    <row r="57" spans="5:7" x14ac:dyDescent="0.2">
      <c r="E57" s="24"/>
      <c r="F57" s="24"/>
      <c r="G57" s="24"/>
    </row>
    <row r="58" spans="5:7" x14ac:dyDescent="0.2">
      <c r="E58" s="24"/>
      <c r="F58" s="24"/>
      <c r="G58" s="24"/>
    </row>
    <row r="59" spans="5:7" x14ac:dyDescent="0.2">
      <c r="E59" s="24"/>
      <c r="F59" s="24"/>
      <c r="G59" s="24"/>
    </row>
    <row r="60" spans="5:7" x14ac:dyDescent="0.2">
      <c r="E60" s="24"/>
      <c r="F60" s="24"/>
      <c r="G60" s="24"/>
    </row>
  </sheetData>
  <mergeCells count="13">
    <mergeCell ref="A2:I9"/>
    <mergeCell ref="A1:H1"/>
    <mergeCell ref="A43:H43"/>
    <mergeCell ref="A12:A20"/>
    <mergeCell ref="A26:A42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3:H43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25" workbookViewId="0">
      <selection activeCell="H27" sqref="H27"/>
    </sheetView>
  </sheetViews>
  <sheetFormatPr defaultColWidth="32.7109375" defaultRowHeight="12.75" x14ac:dyDescent="0.2"/>
  <cols>
    <col min="1" max="1" width="5.85546875" style="4" customWidth="1"/>
    <col min="2" max="2" width="39.5703125" style="3" customWidth="1"/>
    <col min="3" max="3" width="11" style="3" customWidth="1"/>
    <col min="4" max="4" width="15.5703125" style="3" customWidth="1"/>
    <col min="5" max="5" width="8.7109375" style="3" customWidth="1"/>
    <col min="6" max="6" width="17.7109375" style="3" customWidth="1"/>
    <col min="7" max="7" width="9.28515625" style="3" customWidth="1"/>
    <col min="8" max="8" width="17.28515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524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7"/>
      <c r="F12" s="281">
        <f>[3]свод!$DA$12</f>
        <v>2176524.96</v>
      </c>
      <c r="G12" s="7"/>
      <c r="H12" s="281">
        <f>[3]свод!$DA$12</f>
        <v>2176524.96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[3]свод!$DA$13</f>
        <v>296485.80000000005</v>
      </c>
      <c r="G21" s="7"/>
      <c r="H21" s="10">
        <f>[3]свод!$DA$13</f>
        <v>296485.80000000005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[3]свод!$DA$14</f>
        <v>50991.240000000005</v>
      </c>
      <c r="G22" s="7"/>
      <c r="H22" s="10">
        <f>[3]свод!$DA$14</f>
        <v>50991.240000000005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[3]свод!$DA$15</f>
        <v>0</v>
      </c>
      <c r="G23" s="7"/>
      <c r="H23" s="7">
        <f>[3]свод!$DA$15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[3]свод!$DA$16</f>
        <v>453913.55999999994</v>
      </c>
      <c r="G24" s="7"/>
      <c r="H24" s="7">
        <f>[3]свод!$DA$16</f>
        <v>453913.55999999994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[3]свод!$DA$17</f>
        <v>128709.24</v>
      </c>
      <c r="G25" s="7"/>
      <c r="H25" s="7">
        <f>[3]свод!$DA$17</f>
        <v>128709.24</v>
      </c>
      <c r="I25" s="14"/>
    </row>
    <row r="26" spans="1:9" ht="38.25" x14ac:dyDescent="0.2">
      <c r="A26" s="275">
        <v>7</v>
      </c>
      <c r="B26" s="8" t="s">
        <v>100</v>
      </c>
      <c r="C26" s="8"/>
      <c r="D26" s="8" t="s">
        <v>101</v>
      </c>
      <c r="E26" s="7"/>
      <c r="F26" s="53">
        <f>SUM(F27:F41)</f>
        <v>1995200</v>
      </c>
      <c r="G26" s="7"/>
      <c r="H26" s="10">
        <f>H27+H28+H30+H31+H33+H32+H34+H35+H36+H37+H38+H39+H40+H41</f>
        <v>2416175</v>
      </c>
      <c r="I26" s="14"/>
    </row>
    <row r="27" spans="1:9" ht="25.5" x14ac:dyDescent="0.2">
      <c r="A27" s="276"/>
      <c r="B27" s="32" t="s">
        <v>292</v>
      </c>
      <c r="C27" s="8" t="s">
        <v>188</v>
      </c>
      <c r="D27" s="8"/>
      <c r="E27" s="7">
        <v>0.06</v>
      </c>
      <c r="F27" s="53">
        <v>14400</v>
      </c>
      <c r="G27" s="7">
        <v>0.08</v>
      </c>
      <c r="H27" s="10">
        <v>14290</v>
      </c>
      <c r="I27" s="14">
        <v>24</v>
      </c>
    </row>
    <row r="28" spans="1:9" ht="25.5" x14ac:dyDescent="0.2">
      <c r="A28" s="276"/>
      <c r="B28" s="108" t="s">
        <v>419</v>
      </c>
      <c r="C28" s="8" t="s">
        <v>176</v>
      </c>
      <c r="D28" s="8"/>
      <c r="E28" s="7">
        <v>4</v>
      </c>
      <c r="F28" s="53">
        <v>1200000</v>
      </c>
      <c r="G28" s="7">
        <v>4</v>
      </c>
      <c r="H28" s="53">
        <v>1200000</v>
      </c>
      <c r="I28" s="14">
        <v>36</v>
      </c>
    </row>
    <row r="29" spans="1:9" x14ac:dyDescent="0.2">
      <c r="A29" s="276"/>
      <c r="B29" s="78" t="s">
        <v>208</v>
      </c>
      <c r="C29" s="13" t="s">
        <v>176</v>
      </c>
      <c r="D29" s="13"/>
      <c r="E29" s="7">
        <v>4</v>
      </c>
      <c r="F29" s="53">
        <v>28000</v>
      </c>
      <c r="G29" s="7">
        <v>0</v>
      </c>
      <c r="H29" s="53">
        <v>0</v>
      </c>
      <c r="I29" s="14">
        <v>12</v>
      </c>
    </row>
    <row r="30" spans="1:9" x14ac:dyDescent="0.2">
      <c r="A30" s="276"/>
      <c r="B30" s="127" t="s">
        <v>376</v>
      </c>
      <c r="C30" s="13" t="s">
        <v>176</v>
      </c>
      <c r="D30" s="13"/>
      <c r="E30" s="7">
        <v>45</v>
      </c>
      <c r="F30" s="53">
        <v>481700</v>
      </c>
      <c r="G30" s="7">
        <v>45</v>
      </c>
      <c r="H30" s="53">
        <v>793171</v>
      </c>
      <c r="I30" s="14">
        <v>12</v>
      </c>
    </row>
    <row r="31" spans="1:9" x14ac:dyDescent="0.2">
      <c r="A31" s="276"/>
      <c r="B31" s="78" t="s">
        <v>420</v>
      </c>
      <c r="C31" s="13" t="s">
        <v>176</v>
      </c>
      <c r="D31" s="13"/>
      <c r="E31" s="7">
        <v>10</v>
      </c>
      <c r="F31" s="53">
        <v>100000</v>
      </c>
      <c r="G31" s="7">
        <v>10</v>
      </c>
      <c r="H31" s="53">
        <v>40884</v>
      </c>
      <c r="I31" s="14">
        <v>12</v>
      </c>
    </row>
    <row r="32" spans="1:9" x14ac:dyDescent="0.2">
      <c r="A32" s="276"/>
      <c r="B32" s="127" t="s">
        <v>274</v>
      </c>
      <c r="C32" s="13" t="s">
        <v>176</v>
      </c>
      <c r="D32" s="13"/>
      <c r="E32" s="7">
        <v>0</v>
      </c>
      <c r="F32" s="53">
        <v>0</v>
      </c>
      <c r="G32" s="7">
        <v>53</v>
      </c>
      <c r="H32" s="53">
        <v>52780</v>
      </c>
      <c r="I32" s="14">
        <v>12</v>
      </c>
    </row>
    <row r="33" spans="1:9" x14ac:dyDescent="0.2">
      <c r="A33" s="276"/>
      <c r="B33" s="6" t="s">
        <v>211</v>
      </c>
      <c r="C33" s="13" t="s">
        <v>188</v>
      </c>
      <c r="D33" s="13"/>
      <c r="E33" s="7">
        <v>3.0000000000000001E-3</v>
      </c>
      <c r="F33" s="53">
        <v>12900</v>
      </c>
      <c r="G33" s="7">
        <v>2.7E-2</v>
      </c>
      <c r="H33" s="53">
        <v>23120</v>
      </c>
      <c r="I33" s="14">
        <v>12</v>
      </c>
    </row>
    <row r="34" spans="1:9" x14ac:dyDescent="0.2">
      <c r="A34" s="276"/>
      <c r="B34" s="6" t="s">
        <v>275</v>
      </c>
      <c r="C34" s="13" t="s">
        <v>188</v>
      </c>
      <c r="D34" s="13"/>
      <c r="E34" s="7">
        <v>0</v>
      </c>
      <c r="F34" s="53">
        <v>0</v>
      </c>
      <c r="G34" s="7">
        <v>0.08</v>
      </c>
      <c r="H34" s="53">
        <v>82140</v>
      </c>
      <c r="I34" s="14">
        <v>12</v>
      </c>
    </row>
    <row r="35" spans="1:9" x14ac:dyDescent="0.2">
      <c r="A35" s="276"/>
      <c r="B35" s="6" t="s">
        <v>216</v>
      </c>
      <c r="C35" s="13" t="s">
        <v>188</v>
      </c>
      <c r="D35" s="13"/>
      <c r="E35" s="7">
        <v>1.4999999999999999E-2</v>
      </c>
      <c r="F35" s="53">
        <v>19500</v>
      </c>
      <c r="G35" s="7">
        <v>3.5000000000000003E-2</v>
      </c>
      <c r="H35" s="53">
        <v>32560</v>
      </c>
      <c r="I35" s="14">
        <v>12</v>
      </c>
    </row>
    <row r="36" spans="1:9" x14ac:dyDescent="0.2">
      <c r="A36" s="276"/>
      <c r="B36" s="6" t="s">
        <v>225</v>
      </c>
      <c r="C36" s="13" t="s">
        <v>176</v>
      </c>
      <c r="D36" s="13"/>
      <c r="E36" s="7">
        <v>0</v>
      </c>
      <c r="F36" s="53">
        <v>0</v>
      </c>
      <c r="G36" s="7">
        <v>6</v>
      </c>
      <c r="H36" s="53">
        <v>9580</v>
      </c>
      <c r="I36" s="14">
        <v>12</v>
      </c>
    </row>
    <row r="37" spans="1:9" ht="25.5" x14ac:dyDescent="0.2">
      <c r="A37" s="276"/>
      <c r="B37" s="78" t="s">
        <v>363</v>
      </c>
      <c r="C37" s="13" t="s">
        <v>176</v>
      </c>
      <c r="D37" s="13"/>
      <c r="E37" s="7">
        <v>17</v>
      </c>
      <c r="F37" s="53">
        <v>18700</v>
      </c>
      <c r="G37" s="7">
        <v>25</v>
      </c>
      <c r="H37" s="53">
        <v>26430</v>
      </c>
      <c r="I37" s="14">
        <v>12</v>
      </c>
    </row>
    <row r="38" spans="1:9" ht="38.25" x14ac:dyDescent="0.2">
      <c r="A38" s="276"/>
      <c r="B38" s="78" t="s">
        <v>352</v>
      </c>
      <c r="C38" s="13" t="s">
        <v>176</v>
      </c>
      <c r="D38" s="13"/>
      <c r="E38" s="7">
        <v>72</v>
      </c>
      <c r="F38" s="53">
        <v>70000</v>
      </c>
      <c r="G38" s="7">
        <v>49</v>
      </c>
      <c r="H38" s="53">
        <v>51420</v>
      </c>
      <c r="I38" s="14">
        <v>12</v>
      </c>
    </row>
    <row r="39" spans="1:9" x14ac:dyDescent="0.2">
      <c r="A39" s="276"/>
      <c r="B39" s="127" t="s">
        <v>254</v>
      </c>
      <c r="C39" s="13" t="s">
        <v>176</v>
      </c>
      <c r="D39" s="13"/>
      <c r="E39" s="7">
        <v>0</v>
      </c>
      <c r="F39" s="53">
        <v>0</v>
      </c>
      <c r="G39" s="7">
        <v>4</v>
      </c>
      <c r="H39" s="53">
        <v>3980</v>
      </c>
      <c r="I39" s="14">
        <v>12</v>
      </c>
    </row>
    <row r="40" spans="1:9" x14ac:dyDescent="0.2">
      <c r="A40" s="276"/>
      <c r="B40" s="40" t="s">
        <v>205</v>
      </c>
      <c r="C40" s="13" t="s">
        <v>188</v>
      </c>
      <c r="D40" s="13"/>
      <c r="E40" s="7">
        <v>0.1</v>
      </c>
      <c r="F40" s="53">
        <v>50000</v>
      </c>
      <c r="G40" s="7">
        <v>0.14000000000000001</v>
      </c>
      <c r="H40" s="53">
        <v>22130</v>
      </c>
      <c r="I40" s="14">
        <v>12</v>
      </c>
    </row>
    <row r="41" spans="1:9" x14ac:dyDescent="0.2">
      <c r="A41" s="276"/>
      <c r="B41" s="40" t="s">
        <v>241</v>
      </c>
      <c r="C41" s="13" t="s">
        <v>242</v>
      </c>
      <c r="D41" s="13"/>
      <c r="E41" s="7">
        <v>0</v>
      </c>
      <c r="F41" s="53">
        <v>0</v>
      </c>
      <c r="G41" s="7"/>
      <c r="H41" s="53">
        <v>63690</v>
      </c>
      <c r="I41" s="14">
        <v>12</v>
      </c>
    </row>
    <row r="42" spans="1:9" x14ac:dyDescent="0.2">
      <c r="A42" s="41"/>
      <c r="B42" s="138"/>
      <c r="C42" s="44"/>
      <c r="D42" s="44"/>
      <c r="E42" s="41"/>
      <c r="F42" s="129"/>
      <c r="G42" s="7"/>
      <c r="H42" s="53"/>
      <c r="I42" s="14"/>
    </row>
    <row r="43" spans="1:9" x14ac:dyDescent="0.2">
      <c r="A43" s="315" t="s">
        <v>71</v>
      </c>
      <c r="B43" s="316"/>
      <c r="C43" s="316"/>
      <c r="D43" s="316"/>
      <c r="E43" s="316"/>
      <c r="F43" s="316"/>
      <c r="G43" s="316"/>
      <c r="H43" s="316"/>
      <c r="I43" s="45"/>
    </row>
    <row r="44" spans="1:9" x14ac:dyDescent="0.2">
      <c r="E44" s="24"/>
      <c r="F44" s="24"/>
      <c r="G44" s="24"/>
      <c r="H44" s="12"/>
      <c r="I44" s="45"/>
    </row>
    <row r="45" spans="1:9" x14ac:dyDescent="0.2">
      <c r="E45" s="24"/>
      <c r="F45" s="24"/>
      <c r="G45" s="24"/>
      <c r="I45" s="45"/>
    </row>
    <row r="46" spans="1:9" x14ac:dyDescent="0.2">
      <c r="E46" s="24"/>
      <c r="F46" s="24"/>
      <c r="G46" s="24"/>
      <c r="I46" s="45"/>
    </row>
    <row r="47" spans="1:9" x14ac:dyDescent="0.2">
      <c r="E47" s="24"/>
      <c r="F47" s="24"/>
      <c r="G47" s="24"/>
      <c r="I47" s="45"/>
    </row>
    <row r="48" spans="1:9" x14ac:dyDescent="0.2">
      <c r="E48" s="24"/>
      <c r="F48" s="24"/>
      <c r="G48" s="24"/>
      <c r="I48" s="45"/>
    </row>
    <row r="49" spans="5:7" x14ac:dyDescent="0.2">
      <c r="E49" s="24"/>
      <c r="F49" s="24"/>
      <c r="G49" s="24"/>
    </row>
    <row r="50" spans="5:7" x14ac:dyDescent="0.2">
      <c r="E50" s="24"/>
      <c r="F50" s="24"/>
      <c r="G50" s="24"/>
    </row>
    <row r="51" spans="5:7" x14ac:dyDescent="0.2">
      <c r="E51" s="24"/>
      <c r="F51" s="24"/>
      <c r="G51" s="24"/>
    </row>
    <row r="52" spans="5:7" x14ac:dyDescent="0.2">
      <c r="E52" s="24"/>
      <c r="F52" s="24"/>
      <c r="G52" s="24"/>
    </row>
    <row r="53" spans="5:7" x14ac:dyDescent="0.2">
      <c r="E53" s="24"/>
      <c r="F53" s="24"/>
      <c r="G53" s="24"/>
    </row>
    <row r="54" spans="5:7" x14ac:dyDescent="0.2">
      <c r="E54" s="24"/>
      <c r="F54" s="24"/>
      <c r="G54" s="24"/>
    </row>
    <row r="55" spans="5:7" x14ac:dyDescent="0.2">
      <c r="E55" s="24"/>
      <c r="F55" s="24"/>
      <c r="G55" s="24"/>
    </row>
    <row r="56" spans="5:7" x14ac:dyDescent="0.2">
      <c r="E56" s="24"/>
      <c r="F56" s="24"/>
      <c r="G56" s="24"/>
    </row>
  </sheetData>
  <mergeCells count="13">
    <mergeCell ref="A2:I9"/>
    <mergeCell ref="A26:A41"/>
    <mergeCell ref="A1:H1"/>
    <mergeCell ref="A43:H43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3:H43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2" workbookViewId="0">
      <selection activeCell="H27" sqref="H27"/>
    </sheetView>
  </sheetViews>
  <sheetFormatPr defaultColWidth="32.7109375" defaultRowHeight="12.75" x14ac:dyDescent="0.2"/>
  <cols>
    <col min="1" max="1" width="6" style="4" customWidth="1"/>
    <col min="2" max="2" width="37.7109375" style="3" customWidth="1"/>
    <col min="3" max="3" width="10.425781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525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85">
        <v>1</v>
      </c>
      <c r="B12" s="8" t="s">
        <v>80</v>
      </c>
      <c r="C12" s="8"/>
      <c r="D12" s="9"/>
      <c r="E12" s="7"/>
      <c r="F12" s="281">
        <f>[3]свод!$DB$12</f>
        <v>879482.04</v>
      </c>
      <c r="G12" s="7"/>
      <c r="H12" s="281">
        <f>[3]свод!$DB$12</f>
        <v>879482.04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ht="25.5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[3]свод!$DB$13</f>
        <v>119804.16</v>
      </c>
      <c r="G21" s="7"/>
      <c r="H21" s="10">
        <f>[3]свод!$DB$13</f>
        <v>119804.16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[3]свод!$DB$14</f>
        <v>101230.08</v>
      </c>
      <c r="G22" s="7"/>
      <c r="H22" s="10">
        <f>[3]свод!$DB$14</f>
        <v>101230.08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[3]свод!$DB$15</f>
        <v>38076.840000000004</v>
      </c>
      <c r="G23" s="7"/>
      <c r="H23" s="7">
        <f>[3]свод!$DB$15</f>
        <v>38076.840000000004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[3]свод!$DB$16</f>
        <v>201057.96000000002</v>
      </c>
      <c r="G24" s="7"/>
      <c r="H24" s="7">
        <f>[3]свод!$DB$16</f>
        <v>201057.96000000002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SUM(F27:F38)</f>
        <v>1779700</v>
      </c>
      <c r="G26" s="7"/>
      <c r="H26" s="10">
        <f>H27+H28+H30+H32+H33+H34+H35+H36+H37+H38</f>
        <v>2383010</v>
      </c>
      <c r="I26" s="14"/>
    </row>
    <row r="27" spans="1:9" ht="25.5" x14ac:dyDescent="0.2">
      <c r="A27" s="271"/>
      <c r="B27" s="32" t="s">
        <v>293</v>
      </c>
      <c r="C27" s="8" t="s">
        <v>188</v>
      </c>
      <c r="D27" s="8"/>
      <c r="E27" s="7">
        <v>0.06</v>
      </c>
      <c r="F27" s="53">
        <v>14400</v>
      </c>
      <c r="G27" s="7">
        <v>0.15</v>
      </c>
      <c r="H27" s="10">
        <v>25830</v>
      </c>
      <c r="I27" s="14">
        <v>24</v>
      </c>
    </row>
    <row r="28" spans="1:9" ht="25.5" x14ac:dyDescent="0.2">
      <c r="A28" s="271"/>
      <c r="B28" s="108" t="s">
        <v>421</v>
      </c>
      <c r="C28" s="8" t="s">
        <v>176</v>
      </c>
      <c r="D28" s="8"/>
      <c r="E28" s="7">
        <v>2</v>
      </c>
      <c r="F28" s="53">
        <v>1600000</v>
      </c>
      <c r="G28" s="7">
        <v>2</v>
      </c>
      <c r="H28" s="53">
        <v>2192170</v>
      </c>
      <c r="I28" s="14">
        <v>36</v>
      </c>
    </row>
    <row r="29" spans="1:9" x14ac:dyDescent="0.2">
      <c r="A29" s="271"/>
      <c r="B29" s="78" t="s">
        <v>208</v>
      </c>
      <c r="C29" s="13" t="s">
        <v>176</v>
      </c>
      <c r="D29" s="13"/>
      <c r="E29" s="7">
        <v>2</v>
      </c>
      <c r="F29" s="53">
        <v>14000</v>
      </c>
      <c r="G29" s="7">
        <v>0</v>
      </c>
      <c r="H29" s="53">
        <v>0</v>
      </c>
      <c r="I29" s="14">
        <v>12</v>
      </c>
    </row>
    <row r="30" spans="1:9" x14ac:dyDescent="0.2">
      <c r="A30" s="271"/>
      <c r="B30" s="127" t="s">
        <v>375</v>
      </c>
      <c r="C30" s="13" t="s">
        <v>176</v>
      </c>
      <c r="D30" s="13"/>
      <c r="E30" s="7">
        <v>1</v>
      </c>
      <c r="F30" s="53">
        <v>8000</v>
      </c>
      <c r="G30" s="7">
        <v>2</v>
      </c>
      <c r="H30" s="53">
        <v>10380</v>
      </c>
      <c r="I30" s="14">
        <v>12</v>
      </c>
    </row>
    <row r="31" spans="1:9" ht="24.75" customHeight="1" x14ac:dyDescent="0.2">
      <c r="A31" s="271"/>
      <c r="B31" s="127" t="s">
        <v>417</v>
      </c>
      <c r="C31" s="13" t="s">
        <v>194</v>
      </c>
      <c r="D31" s="13"/>
      <c r="E31" s="7">
        <v>0.04</v>
      </c>
      <c r="F31" s="53">
        <v>54000</v>
      </c>
      <c r="G31" s="7">
        <v>0</v>
      </c>
      <c r="H31" s="53">
        <v>0</v>
      </c>
      <c r="I31" s="14">
        <v>12</v>
      </c>
    </row>
    <row r="32" spans="1:9" ht="24.75" customHeight="1" x14ac:dyDescent="0.2">
      <c r="A32" s="271"/>
      <c r="B32" s="127" t="s">
        <v>260</v>
      </c>
      <c r="C32" s="13" t="s">
        <v>188</v>
      </c>
      <c r="D32" s="13"/>
      <c r="E32" s="7">
        <v>0</v>
      </c>
      <c r="F32" s="53">
        <v>0</v>
      </c>
      <c r="G32" s="7">
        <v>4.0000000000000001E-3</v>
      </c>
      <c r="H32" s="53">
        <v>3150</v>
      </c>
      <c r="I32" s="14">
        <v>12</v>
      </c>
    </row>
    <row r="33" spans="1:9" ht="25.5" x14ac:dyDescent="0.2">
      <c r="A33" s="271"/>
      <c r="B33" s="127" t="s">
        <v>360</v>
      </c>
      <c r="C33" s="13" t="s">
        <v>188</v>
      </c>
      <c r="D33" s="13"/>
      <c r="E33" s="7">
        <v>5.0000000000000001E-3</v>
      </c>
      <c r="F33" s="53">
        <v>21500</v>
      </c>
      <c r="G33" s="7">
        <v>8.9999999999999993E-3</v>
      </c>
      <c r="H33" s="53">
        <v>7410</v>
      </c>
      <c r="I33" s="14">
        <v>12</v>
      </c>
    </row>
    <row r="34" spans="1:9" x14ac:dyDescent="0.2">
      <c r="A34" s="271"/>
      <c r="B34" s="6" t="s">
        <v>108</v>
      </c>
      <c r="C34" s="13" t="s">
        <v>176</v>
      </c>
      <c r="D34" s="13"/>
      <c r="E34" s="7">
        <v>2</v>
      </c>
      <c r="F34" s="53">
        <v>4000</v>
      </c>
      <c r="G34" s="7">
        <v>2</v>
      </c>
      <c r="H34" s="53">
        <v>5980</v>
      </c>
      <c r="I34" s="14">
        <v>12</v>
      </c>
    </row>
    <row r="35" spans="1:9" ht="25.5" x14ac:dyDescent="0.2">
      <c r="A35" s="271"/>
      <c r="B35" s="78" t="s">
        <v>238</v>
      </c>
      <c r="C35" s="13" t="s">
        <v>176</v>
      </c>
      <c r="D35" s="13"/>
      <c r="E35" s="7">
        <v>8</v>
      </c>
      <c r="F35" s="53">
        <v>8800</v>
      </c>
      <c r="G35" s="7">
        <v>7</v>
      </c>
      <c r="H35" s="53">
        <v>11140</v>
      </c>
      <c r="I35" s="14">
        <v>12</v>
      </c>
    </row>
    <row r="36" spans="1:9" x14ac:dyDescent="0.2">
      <c r="A36" s="271"/>
      <c r="B36" s="127" t="s">
        <v>254</v>
      </c>
      <c r="C36" s="13" t="s">
        <v>176</v>
      </c>
      <c r="D36" s="13"/>
      <c r="E36" s="7">
        <v>0</v>
      </c>
      <c r="F36" s="53">
        <v>0</v>
      </c>
      <c r="G36" s="7">
        <v>8</v>
      </c>
      <c r="H36" s="53">
        <v>10110</v>
      </c>
      <c r="I36" s="14">
        <v>12</v>
      </c>
    </row>
    <row r="37" spans="1:9" ht="38.25" x14ac:dyDescent="0.2">
      <c r="A37" s="271"/>
      <c r="B37" s="127" t="s">
        <v>191</v>
      </c>
      <c r="C37" s="13" t="s">
        <v>176</v>
      </c>
      <c r="D37" s="13"/>
      <c r="E37" s="7">
        <v>56</v>
      </c>
      <c r="F37" s="53">
        <v>55000</v>
      </c>
      <c r="G37" s="7">
        <v>3</v>
      </c>
      <c r="H37" s="53">
        <v>3360</v>
      </c>
      <c r="I37" s="14">
        <v>12</v>
      </c>
    </row>
    <row r="38" spans="1:9" ht="25.5" x14ac:dyDescent="0.2">
      <c r="A38" s="271"/>
      <c r="B38" s="127" t="s">
        <v>241</v>
      </c>
      <c r="C38" s="13" t="s">
        <v>242</v>
      </c>
      <c r="D38" s="13"/>
      <c r="E38" s="7">
        <v>0</v>
      </c>
      <c r="F38" s="53">
        <v>0</v>
      </c>
      <c r="G38" s="7"/>
      <c r="H38" s="53">
        <v>113480</v>
      </c>
      <c r="I38" s="14">
        <v>12</v>
      </c>
    </row>
    <row r="39" spans="1:9" x14ac:dyDescent="0.2">
      <c r="A39" s="315" t="s">
        <v>71</v>
      </c>
      <c r="B39" s="316"/>
      <c r="C39" s="316"/>
      <c r="D39" s="316"/>
      <c r="E39" s="316"/>
      <c r="F39" s="316"/>
      <c r="G39" s="316"/>
      <c r="H39" s="316"/>
      <c r="I39" s="45"/>
    </row>
    <row r="40" spans="1:9" x14ac:dyDescent="0.2">
      <c r="F40" s="83"/>
      <c r="H40" s="12"/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3">
    <mergeCell ref="A2:I9"/>
    <mergeCell ref="A1:H1"/>
    <mergeCell ref="A39:H39"/>
    <mergeCell ref="A12:A20"/>
    <mergeCell ref="A26:A38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5.42578125" style="4" customWidth="1"/>
    <col min="2" max="2" width="39.5703125" style="3" customWidth="1"/>
    <col min="3" max="3" width="10.7109375" style="3" customWidth="1"/>
    <col min="4" max="4" width="15.5703125" style="3" customWidth="1"/>
    <col min="5" max="5" width="8.7109375" style="3" customWidth="1"/>
    <col min="6" max="6" width="15.28515625" style="3" customWidth="1"/>
    <col min="7" max="7" width="9.28515625" style="3" customWidth="1"/>
    <col min="8" max="8" width="16.425781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526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7"/>
      <c r="F12" s="281">
        <f>[3]свод!$DC$12</f>
        <v>1334513.1599999999</v>
      </c>
      <c r="G12" s="7"/>
      <c r="H12" s="281">
        <f>[3]свод!$DC$12</f>
        <v>1334513.1599999999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[3]свод!$DC$13</f>
        <v>181787.04</v>
      </c>
      <c r="G21" s="7"/>
      <c r="H21" s="10">
        <f>[3]свод!$DC$13</f>
        <v>181787.04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[3]свод!$DC$14</f>
        <v>153601.56</v>
      </c>
      <c r="G22" s="7"/>
      <c r="H22" s="10">
        <f>[3]свод!$DC$14</f>
        <v>153601.56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[3]свод!$DC$15</f>
        <v>0</v>
      </c>
      <c r="G23" s="7"/>
      <c r="H23" s="10">
        <f>[3]свод!$DC$15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[3]свод!$DC$16</f>
        <v>268919.76</v>
      </c>
      <c r="G24" s="7"/>
      <c r="H24" s="7">
        <f>[3]свод!$DC$16</f>
        <v>268919.76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[3]свод!$DC$17</f>
        <v>78913.56</v>
      </c>
      <c r="G25" s="7"/>
      <c r="H25" s="7">
        <f>[3]свод!$DC$17</f>
        <v>78913.56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SUM(F27:F40)</f>
        <v>1142800</v>
      </c>
      <c r="G26" s="7"/>
      <c r="H26" s="10">
        <f>H28+H31+H32+H33+H35+H36+H37+H38+H39+H40</f>
        <v>668540</v>
      </c>
      <c r="I26" s="14"/>
    </row>
    <row r="27" spans="1:9" ht="25.5" x14ac:dyDescent="0.2">
      <c r="A27" s="271"/>
      <c r="B27" s="32" t="s">
        <v>104</v>
      </c>
      <c r="C27" s="8" t="s">
        <v>188</v>
      </c>
      <c r="D27" s="8"/>
      <c r="E27" s="7">
        <v>0.03</v>
      </c>
      <c r="F27" s="53">
        <v>7800</v>
      </c>
      <c r="G27" s="7">
        <v>0</v>
      </c>
      <c r="H27" s="10">
        <v>0</v>
      </c>
      <c r="I27" s="14">
        <v>24</v>
      </c>
    </row>
    <row r="28" spans="1:9" ht="25.5" x14ac:dyDescent="0.2">
      <c r="A28" s="271"/>
      <c r="B28" s="8" t="s">
        <v>422</v>
      </c>
      <c r="C28" s="8" t="s">
        <v>176</v>
      </c>
      <c r="D28" s="8"/>
      <c r="E28" s="7">
        <v>2</v>
      </c>
      <c r="F28" s="53">
        <v>660000</v>
      </c>
      <c r="G28" s="7">
        <v>2</v>
      </c>
      <c r="H28" s="53">
        <v>449390</v>
      </c>
      <c r="I28" s="14">
        <v>36</v>
      </c>
    </row>
    <row r="29" spans="1:9" x14ac:dyDescent="0.2">
      <c r="A29" s="271"/>
      <c r="B29" s="8" t="s">
        <v>412</v>
      </c>
      <c r="C29" s="8" t="s">
        <v>188</v>
      </c>
      <c r="D29" s="8"/>
      <c r="E29" s="7">
        <v>0.38</v>
      </c>
      <c r="F29" s="53">
        <v>380000</v>
      </c>
      <c r="G29" s="7">
        <v>0</v>
      </c>
      <c r="H29" s="53">
        <v>0</v>
      </c>
      <c r="I29" s="14">
        <v>12</v>
      </c>
    </row>
    <row r="30" spans="1:9" x14ac:dyDescent="0.2">
      <c r="A30" s="271"/>
      <c r="B30" s="142" t="s">
        <v>208</v>
      </c>
      <c r="C30" s="13" t="s">
        <v>176</v>
      </c>
      <c r="D30" s="13"/>
      <c r="E30" s="7">
        <v>2</v>
      </c>
      <c r="F30" s="53">
        <v>14000</v>
      </c>
      <c r="G30" s="7">
        <v>0</v>
      </c>
      <c r="H30" s="53">
        <v>0</v>
      </c>
      <c r="I30" s="14">
        <v>12</v>
      </c>
    </row>
    <row r="31" spans="1:9" x14ac:dyDescent="0.2">
      <c r="A31" s="271"/>
      <c r="B31" s="142" t="s">
        <v>203</v>
      </c>
      <c r="C31" s="13" t="s">
        <v>176</v>
      </c>
      <c r="D31" s="13"/>
      <c r="E31" s="7">
        <v>0</v>
      </c>
      <c r="F31" s="53">
        <v>0</v>
      </c>
      <c r="G31" s="7">
        <v>10</v>
      </c>
      <c r="H31" s="53">
        <v>14320</v>
      </c>
      <c r="I31" s="14">
        <v>12</v>
      </c>
    </row>
    <row r="32" spans="1:9" x14ac:dyDescent="0.2">
      <c r="A32" s="271"/>
      <c r="B32" s="143" t="s">
        <v>286</v>
      </c>
      <c r="C32" s="13" t="s">
        <v>188</v>
      </c>
      <c r="D32" s="13"/>
      <c r="E32" s="7">
        <v>0</v>
      </c>
      <c r="F32" s="53">
        <v>0</v>
      </c>
      <c r="G32" s="7">
        <v>1.2999999999999999E-2</v>
      </c>
      <c r="H32" s="53">
        <v>11980</v>
      </c>
      <c r="I32" s="14">
        <v>12</v>
      </c>
    </row>
    <row r="33" spans="1:9" x14ac:dyDescent="0.2">
      <c r="A33" s="271"/>
      <c r="B33" s="143" t="s">
        <v>364</v>
      </c>
      <c r="C33" s="13" t="s">
        <v>188</v>
      </c>
      <c r="D33" s="13"/>
      <c r="E33" s="7">
        <v>6.0000000000000001E-3</v>
      </c>
      <c r="F33" s="53">
        <v>25800</v>
      </c>
      <c r="G33" s="7">
        <v>1.7000000000000001E-2</v>
      </c>
      <c r="H33" s="53">
        <v>14300</v>
      </c>
      <c r="I33" s="14">
        <v>12</v>
      </c>
    </row>
    <row r="34" spans="1:9" x14ac:dyDescent="0.2">
      <c r="A34" s="271"/>
      <c r="B34" s="143" t="s">
        <v>365</v>
      </c>
      <c r="C34" s="13" t="s">
        <v>188</v>
      </c>
      <c r="D34" s="13"/>
      <c r="E34" s="7">
        <v>2E-3</v>
      </c>
      <c r="F34" s="53">
        <v>2600</v>
      </c>
      <c r="G34" s="7">
        <v>0</v>
      </c>
      <c r="H34" s="53">
        <v>0</v>
      </c>
      <c r="I34" s="14">
        <v>12</v>
      </c>
    </row>
    <row r="35" spans="1:9" x14ac:dyDescent="0.2">
      <c r="A35" s="271"/>
      <c r="B35" s="143" t="s">
        <v>225</v>
      </c>
      <c r="C35" s="13" t="s">
        <v>176</v>
      </c>
      <c r="D35" s="13"/>
      <c r="E35" s="7">
        <v>0</v>
      </c>
      <c r="F35" s="53">
        <v>0</v>
      </c>
      <c r="G35" s="7">
        <v>1</v>
      </c>
      <c r="H35" s="53">
        <v>1690</v>
      </c>
      <c r="I35" s="14">
        <v>12</v>
      </c>
    </row>
    <row r="36" spans="1:9" ht="25.5" x14ac:dyDescent="0.2">
      <c r="A36" s="271"/>
      <c r="B36" s="142" t="s">
        <v>238</v>
      </c>
      <c r="C36" s="13" t="s">
        <v>176</v>
      </c>
      <c r="D36" s="13"/>
      <c r="E36" s="7">
        <v>16</v>
      </c>
      <c r="F36" s="53">
        <v>17600</v>
      </c>
      <c r="G36" s="7">
        <v>36</v>
      </c>
      <c r="H36" s="53">
        <v>38970</v>
      </c>
      <c r="I36" s="14">
        <v>12</v>
      </c>
    </row>
    <row r="37" spans="1:9" x14ac:dyDescent="0.2">
      <c r="A37" s="271"/>
      <c r="B37" s="143" t="s">
        <v>372</v>
      </c>
      <c r="C37" s="13" t="s">
        <v>188</v>
      </c>
      <c r="D37" s="13"/>
      <c r="E37" s="7">
        <v>0</v>
      </c>
      <c r="F37" s="53">
        <v>0</v>
      </c>
      <c r="G37" s="7">
        <v>0.1</v>
      </c>
      <c r="H37" s="53">
        <v>13400</v>
      </c>
      <c r="I37" s="14">
        <v>12</v>
      </c>
    </row>
    <row r="38" spans="1:9" x14ac:dyDescent="0.2">
      <c r="A38" s="271"/>
      <c r="B38" s="143" t="s">
        <v>254</v>
      </c>
      <c r="C38" s="13" t="s">
        <v>176</v>
      </c>
      <c r="D38" s="13"/>
      <c r="E38" s="7">
        <v>0</v>
      </c>
      <c r="F38" s="53">
        <v>0</v>
      </c>
      <c r="G38" s="7">
        <v>4</v>
      </c>
      <c r="H38" s="53">
        <v>4110</v>
      </c>
      <c r="I38" s="14">
        <v>12</v>
      </c>
    </row>
    <row r="39" spans="1:9" ht="25.5" x14ac:dyDescent="0.2">
      <c r="A39" s="271"/>
      <c r="B39" s="143" t="s">
        <v>207</v>
      </c>
      <c r="C39" s="13" t="s">
        <v>176</v>
      </c>
      <c r="D39" s="13"/>
      <c r="E39" s="7">
        <v>36</v>
      </c>
      <c r="F39" s="53">
        <v>35000</v>
      </c>
      <c r="G39" s="7">
        <v>16</v>
      </c>
      <c r="H39" s="53">
        <v>8960</v>
      </c>
      <c r="I39" s="14">
        <v>12</v>
      </c>
    </row>
    <row r="40" spans="1:9" ht="21.75" customHeight="1" x14ac:dyDescent="0.2">
      <c r="A40" s="271"/>
      <c r="B40" s="143" t="s">
        <v>241</v>
      </c>
      <c r="C40" s="13" t="s">
        <v>242</v>
      </c>
      <c r="D40" s="13"/>
      <c r="E40" s="7">
        <v>0</v>
      </c>
      <c r="F40" s="53">
        <v>0</v>
      </c>
      <c r="G40" s="7"/>
      <c r="H40" s="53">
        <v>111420</v>
      </c>
      <c r="I40" s="14">
        <v>12</v>
      </c>
    </row>
    <row r="41" spans="1:9" x14ac:dyDescent="0.2">
      <c r="A41" s="315" t="s">
        <v>71</v>
      </c>
      <c r="B41" s="316"/>
      <c r="C41" s="316"/>
      <c r="D41" s="316"/>
      <c r="E41" s="316"/>
      <c r="F41" s="316"/>
      <c r="G41" s="316"/>
      <c r="H41" s="316"/>
      <c r="I41" s="45"/>
    </row>
    <row r="42" spans="1:9" x14ac:dyDescent="0.2">
      <c r="I42" s="45"/>
    </row>
    <row r="43" spans="1:9" x14ac:dyDescent="0.2">
      <c r="H43" s="12"/>
      <c r="I43" s="45"/>
    </row>
    <row r="44" spans="1:9" x14ac:dyDescent="0.2">
      <c r="I44" s="45"/>
    </row>
    <row r="45" spans="1:9" x14ac:dyDescent="0.2">
      <c r="I45" s="45"/>
    </row>
  </sheetData>
  <mergeCells count="13">
    <mergeCell ref="A2:I9"/>
    <mergeCell ref="A1:H1"/>
    <mergeCell ref="A41:H41"/>
    <mergeCell ref="A12:A20"/>
    <mergeCell ref="A26:A4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7.28515625" style="4" customWidth="1"/>
    <col min="2" max="2" width="43.42578125" style="3" customWidth="1"/>
    <col min="3" max="3" width="10" style="3" customWidth="1"/>
    <col min="4" max="4" width="15.5703125" style="3" customWidth="1"/>
    <col min="5" max="5" width="8.7109375" style="3" customWidth="1"/>
    <col min="6" max="6" width="16.5703125" style="3" customWidth="1"/>
    <col min="7" max="7" width="9.28515625" style="3" customWidth="1"/>
    <col min="8" max="8" width="14.425781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527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7"/>
      <c r="F12" s="281">
        <f>[3]свод!$DE$12</f>
        <v>2665175.2800000003</v>
      </c>
      <c r="G12" s="7"/>
      <c r="H12" s="281">
        <f>[3]свод!$DE$12</f>
        <v>2665175.2800000003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[3]свод!$DE$13</f>
        <v>363051.72000000003</v>
      </c>
      <c r="G21" s="7"/>
      <c r="H21" s="10">
        <f>[3]свод!$DE$13</f>
        <v>363051.72000000003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[3]свод!$DE$14</f>
        <v>306763.80000000005</v>
      </c>
      <c r="G22" s="7"/>
      <c r="H22" s="10">
        <f>[3]свод!$DE$14</f>
        <v>306763.80000000005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[3]свод!$DE$15</f>
        <v>0</v>
      </c>
      <c r="G23" s="7"/>
      <c r="H23" s="10">
        <f>[3]свод!$DE$15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[3]свод!$DE$16</f>
        <v>461550.72</v>
      </c>
      <c r="G24" s="7"/>
      <c r="H24" s="7">
        <f>[3]свод!$DE$16</f>
        <v>461550.72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[3]свод!$DE$17</f>
        <v>157604.40000000002</v>
      </c>
      <c r="G25" s="7"/>
      <c r="H25" s="7">
        <f>[3]свод!$DE$17</f>
        <v>157604.40000000002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SUM(F27:F40)</f>
        <v>280700</v>
      </c>
      <c r="G26" s="7"/>
      <c r="H26" s="10">
        <f>H27+H28+H31+H32+H33+H34+H35+H36+H37+H38+H39+H40</f>
        <v>532705</v>
      </c>
      <c r="I26" s="14"/>
    </row>
    <row r="27" spans="1:9" ht="25.5" x14ac:dyDescent="0.2">
      <c r="A27" s="271"/>
      <c r="B27" s="78" t="s">
        <v>330</v>
      </c>
      <c r="C27" s="13" t="s">
        <v>188</v>
      </c>
      <c r="D27" s="13"/>
      <c r="E27" s="7">
        <v>0.39</v>
      </c>
      <c r="F27" s="53">
        <v>101400</v>
      </c>
      <c r="G27" s="7">
        <v>0.55000000000000004</v>
      </c>
      <c r="H27" s="10">
        <v>149610</v>
      </c>
      <c r="I27" s="14">
        <v>24</v>
      </c>
    </row>
    <row r="28" spans="1:9" x14ac:dyDescent="0.2">
      <c r="A28" s="271"/>
      <c r="B28" s="127" t="s">
        <v>267</v>
      </c>
      <c r="C28" s="13" t="s">
        <v>194</v>
      </c>
      <c r="D28" s="13"/>
      <c r="E28" s="7">
        <v>0</v>
      </c>
      <c r="F28" s="53">
        <v>0</v>
      </c>
      <c r="G28" s="7">
        <v>0.09</v>
      </c>
      <c r="H28" s="10">
        <v>13120</v>
      </c>
      <c r="I28" s="14">
        <v>12</v>
      </c>
    </row>
    <row r="29" spans="1:9" x14ac:dyDescent="0.2">
      <c r="A29" s="271"/>
      <c r="B29" s="127" t="s">
        <v>412</v>
      </c>
      <c r="C29" s="13" t="s">
        <v>188</v>
      </c>
      <c r="D29" s="13"/>
      <c r="E29" s="7">
        <v>0.06</v>
      </c>
      <c r="F29" s="53">
        <v>60000</v>
      </c>
      <c r="G29" s="7">
        <v>0</v>
      </c>
      <c r="H29" s="53">
        <v>0</v>
      </c>
      <c r="I29" s="14">
        <v>12</v>
      </c>
    </row>
    <row r="30" spans="1:9" ht="25.5" x14ac:dyDescent="0.2">
      <c r="A30" s="271"/>
      <c r="B30" s="6" t="s">
        <v>356</v>
      </c>
      <c r="C30" s="13" t="s">
        <v>176</v>
      </c>
      <c r="D30" s="13"/>
      <c r="E30" s="7">
        <v>2</v>
      </c>
      <c r="F30" s="53">
        <v>5000</v>
      </c>
      <c r="G30" s="7">
        <v>0</v>
      </c>
      <c r="H30" s="53">
        <v>0</v>
      </c>
      <c r="I30" s="14">
        <v>12</v>
      </c>
    </row>
    <row r="31" spans="1:9" x14ac:dyDescent="0.2">
      <c r="A31" s="271"/>
      <c r="B31" s="6" t="s">
        <v>240</v>
      </c>
      <c r="C31" s="13" t="s">
        <v>176</v>
      </c>
      <c r="D31" s="13"/>
      <c r="E31" s="7">
        <v>0</v>
      </c>
      <c r="F31" s="53">
        <v>0</v>
      </c>
      <c r="G31" s="7">
        <v>1</v>
      </c>
      <c r="H31" s="53">
        <v>4485</v>
      </c>
      <c r="I31" s="14">
        <v>12</v>
      </c>
    </row>
    <row r="32" spans="1:9" x14ac:dyDescent="0.2">
      <c r="A32" s="271"/>
      <c r="B32" s="143" t="s">
        <v>286</v>
      </c>
      <c r="C32" s="13" t="s">
        <v>188</v>
      </c>
      <c r="D32" s="13"/>
      <c r="E32" s="7">
        <v>0</v>
      </c>
      <c r="F32" s="53">
        <v>0</v>
      </c>
      <c r="G32" s="7">
        <v>1.6E-2</v>
      </c>
      <c r="H32" s="53">
        <v>11230</v>
      </c>
      <c r="I32" s="14">
        <v>12</v>
      </c>
    </row>
    <row r="33" spans="1:9" ht="25.5" x14ac:dyDescent="0.2">
      <c r="A33" s="271"/>
      <c r="B33" s="78" t="s">
        <v>238</v>
      </c>
      <c r="C33" s="13" t="s">
        <v>176</v>
      </c>
      <c r="D33" s="13"/>
      <c r="E33" s="7">
        <v>17</v>
      </c>
      <c r="F33" s="53">
        <v>18700</v>
      </c>
      <c r="G33" s="7">
        <v>33</v>
      </c>
      <c r="H33" s="53">
        <v>34560</v>
      </c>
      <c r="I33" s="14">
        <v>12</v>
      </c>
    </row>
    <row r="34" spans="1:9" x14ac:dyDescent="0.2">
      <c r="A34" s="271"/>
      <c r="B34" s="78" t="s">
        <v>239</v>
      </c>
      <c r="C34" s="13" t="s">
        <v>176</v>
      </c>
      <c r="D34" s="13"/>
      <c r="E34" s="7">
        <v>0</v>
      </c>
      <c r="F34" s="53">
        <v>0</v>
      </c>
      <c r="G34" s="7">
        <v>14</v>
      </c>
      <c r="H34" s="53">
        <v>22390</v>
      </c>
      <c r="I34" s="14">
        <v>12</v>
      </c>
    </row>
    <row r="35" spans="1:9" x14ac:dyDescent="0.2">
      <c r="A35" s="271"/>
      <c r="B35" s="6" t="s">
        <v>190</v>
      </c>
      <c r="C35" s="13" t="s">
        <v>188</v>
      </c>
      <c r="D35" s="13"/>
      <c r="E35" s="7">
        <v>0.1</v>
      </c>
      <c r="F35" s="53">
        <v>50000</v>
      </c>
      <c r="G35" s="7">
        <v>0.2</v>
      </c>
      <c r="H35" s="53">
        <v>26710</v>
      </c>
      <c r="I35" s="14">
        <v>12</v>
      </c>
    </row>
    <row r="36" spans="1:9" x14ac:dyDescent="0.2">
      <c r="A36" s="271"/>
      <c r="B36" s="143" t="s">
        <v>364</v>
      </c>
      <c r="C36" s="13" t="s">
        <v>188</v>
      </c>
      <c r="D36" s="13"/>
      <c r="E36" s="7">
        <v>0.01</v>
      </c>
      <c r="F36" s="53">
        <v>43000</v>
      </c>
      <c r="G36" s="7">
        <v>6.4000000000000001E-2</v>
      </c>
      <c r="H36" s="53">
        <v>62300</v>
      </c>
      <c r="I36" s="14">
        <v>12</v>
      </c>
    </row>
    <row r="37" spans="1:9" x14ac:dyDescent="0.2">
      <c r="A37" s="271"/>
      <c r="B37" s="143" t="s">
        <v>254</v>
      </c>
      <c r="C37" s="13" t="s">
        <v>176</v>
      </c>
      <c r="D37" s="13"/>
      <c r="E37" s="7">
        <v>0</v>
      </c>
      <c r="F37" s="53">
        <v>0</v>
      </c>
      <c r="G37" s="7">
        <v>2</v>
      </c>
      <c r="H37" s="53">
        <v>2580</v>
      </c>
      <c r="I37" s="14">
        <v>12</v>
      </c>
    </row>
    <row r="38" spans="1:9" x14ac:dyDescent="0.2">
      <c r="A38" s="271"/>
      <c r="B38" s="143" t="s">
        <v>243</v>
      </c>
      <c r="C38" s="13" t="s">
        <v>176</v>
      </c>
      <c r="D38" s="13"/>
      <c r="E38" s="7">
        <v>0</v>
      </c>
      <c r="F38" s="53">
        <v>0</v>
      </c>
      <c r="G38" s="7">
        <v>38</v>
      </c>
      <c r="H38" s="53">
        <v>39080</v>
      </c>
      <c r="I38" s="14">
        <v>12</v>
      </c>
    </row>
    <row r="39" spans="1:9" x14ac:dyDescent="0.2">
      <c r="A39" s="271"/>
      <c r="B39" s="143" t="s">
        <v>365</v>
      </c>
      <c r="C39" s="13" t="s">
        <v>188</v>
      </c>
      <c r="D39" s="13"/>
      <c r="E39" s="7">
        <v>2E-3</v>
      </c>
      <c r="F39" s="53">
        <v>2600</v>
      </c>
      <c r="G39" s="7">
        <v>0.151</v>
      </c>
      <c r="H39" s="10">
        <v>102100</v>
      </c>
      <c r="I39" s="14">
        <v>12</v>
      </c>
    </row>
    <row r="40" spans="1:9" x14ac:dyDescent="0.2">
      <c r="A40" s="271"/>
      <c r="B40" s="143" t="s">
        <v>241</v>
      </c>
      <c r="C40" s="13" t="s">
        <v>242</v>
      </c>
      <c r="D40" s="13"/>
      <c r="E40" s="7">
        <v>0</v>
      </c>
      <c r="F40" s="53">
        <v>0</v>
      </c>
      <c r="G40" s="7"/>
      <c r="H40" s="10">
        <v>64540</v>
      </c>
      <c r="I40" s="14">
        <v>12</v>
      </c>
    </row>
    <row r="41" spans="1:9" x14ac:dyDescent="0.2">
      <c r="A41" s="315" t="s">
        <v>71</v>
      </c>
      <c r="B41" s="316"/>
      <c r="C41" s="316"/>
      <c r="D41" s="316"/>
      <c r="E41" s="316"/>
      <c r="F41" s="316"/>
      <c r="G41" s="316"/>
      <c r="H41" s="316"/>
      <c r="I41" s="45"/>
    </row>
    <row r="42" spans="1:9" x14ac:dyDescent="0.2">
      <c r="E42" s="24"/>
      <c r="F42" s="24"/>
      <c r="G42" s="24"/>
      <c r="I42" s="45"/>
    </row>
    <row r="43" spans="1:9" x14ac:dyDescent="0.2">
      <c r="E43" s="24"/>
      <c r="F43" s="24"/>
      <c r="G43" s="24"/>
      <c r="H43" s="12"/>
      <c r="I43" s="45"/>
    </row>
    <row r="44" spans="1:9" x14ac:dyDescent="0.2">
      <c r="I44" s="45"/>
    </row>
  </sheetData>
  <mergeCells count="13">
    <mergeCell ref="A2:I9"/>
    <mergeCell ref="A1:H1"/>
    <mergeCell ref="A41:H41"/>
    <mergeCell ref="A12:A20"/>
    <mergeCell ref="A26:A4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5.5703125" style="4" customWidth="1"/>
    <col min="2" max="2" width="37.42578125" style="3" customWidth="1"/>
    <col min="3" max="3" width="10.7109375" style="3" customWidth="1"/>
    <col min="4" max="4" width="17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528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85">
        <v>1</v>
      </c>
      <c r="B12" s="8" t="s">
        <v>80</v>
      </c>
      <c r="C12" s="8"/>
      <c r="D12" s="9"/>
      <c r="E12" s="7"/>
      <c r="F12" s="281">
        <f>[3]свод!$DF$12</f>
        <v>1527860.28</v>
      </c>
      <c r="G12" s="7"/>
      <c r="H12" s="281">
        <f>[3]свод!$DF$12</f>
        <v>1527860.28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ht="25.5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ht="25.5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[3]свод!$DF$13</f>
        <v>207089.03999999998</v>
      </c>
      <c r="G21" s="7"/>
      <c r="H21" s="10">
        <f>[3]свод!$DF$13</f>
        <v>207089.03999999998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[3]свод!$DF$14</f>
        <v>175395.96</v>
      </c>
      <c r="G22" s="7"/>
      <c r="H22" s="10">
        <f>[3]свод!$DF$14</f>
        <v>175395.96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[3]свод!$DF$15</f>
        <v>0</v>
      </c>
      <c r="G23" s="7"/>
      <c r="H23" s="10">
        <f>[3]свод!$DF$15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[3]свод!$DF$16</f>
        <v>320051.88</v>
      </c>
      <c r="G24" s="7"/>
      <c r="H24" s="7">
        <f>[3]свод!$DF$16</f>
        <v>320051.88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[3]свод!$DF$17</f>
        <v>90300.72</v>
      </c>
      <c r="G25" s="7"/>
      <c r="H25" s="7">
        <f>[3]свод!$DF$17</f>
        <v>90300.72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SUM(F27:F35)</f>
        <v>215900</v>
      </c>
      <c r="G26" s="7"/>
      <c r="H26" s="10">
        <f>H29+H30+H31+H32+H35+H33+H34+H27</f>
        <v>196975</v>
      </c>
      <c r="I26" s="14"/>
    </row>
    <row r="27" spans="1:9" ht="25.5" x14ac:dyDescent="0.2">
      <c r="A27" s="271"/>
      <c r="B27" s="78" t="s">
        <v>336</v>
      </c>
      <c r="C27" s="13" t="s">
        <v>188</v>
      </c>
      <c r="D27" s="13"/>
      <c r="E27" s="7">
        <v>0.09</v>
      </c>
      <c r="F27" s="53">
        <v>23400</v>
      </c>
      <c r="G27" s="7">
        <v>0.23499999999999999</v>
      </c>
      <c r="H27" s="10">
        <v>74175</v>
      </c>
      <c r="I27" s="14">
        <v>24</v>
      </c>
    </row>
    <row r="28" spans="1:9" x14ac:dyDescent="0.2">
      <c r="A28" s="271"/>
      <c r="B28" s="127" t="s">
        <v>376</v>
      </c>
      <c r="C28" s="13" t="s">
        <v>176</v>
      </c>
      <c r="D28" s="13"/>
      <c r="E28" s="7">
        <v>48</v>
      </c>
      <c r="F28" s="53">
        <v>191400</v>
      </c>
      <c r="G28" s="7">
        <v>0</v>
      </c>
      <c r="H28" s="10">
        <v>0</v>
      </c>
      <c r="I28" s="14">
        <v>12</v>
      </c>
    </row>
    <row r="29" spans="1:9" x14ac:dyDescent="0.2">
      <c r="A29" s="271"/>
      <c r="B29" s="127" t="s">
        <v>294</v>
      </c>
      <c r="C29" s="13" t="s">
        <v>188</v>
      </c>
      <c r="D29" s="13"/>
      <c r="E29" s="7">
        <v>0</v>
      </c>
      <c r="F29" s="53">
        <v>0</v>
      </c>
      <c r="G29" s="7">
        <v>1.4999999999999999E-2</v>
      </c>
      <c r="H29" s="10">
        <v>11630</v>
      </c>
      <c r="I29" s="14">
        <v>12</v>
      </c>
    </row>
    <row r="30" spans="1:9" x14ac:dyDescent="0.2">
      <c r="A30" s="271"/>
      <c r="B30" s="127" t="s">
        <v>225</v>
      </c>
      <c r="C30" s="13" t="s">
        <v>176</v>
      </c>
      <c r="D30" s="13"/>
      <c r="E30" s="7">
        <v>0</v>
      </c>
      <c r="F30" s="53">
        <v>0</v>
      </c>
      <c r="G30" s="7">
        <v>8</v>
      </c>
      <c r="H30" s="10">
        <v>23840</v>
      </c>
      <c r="I30" s="14">
        <v>12</v>
      </c>
    </row>
    <row r="31" spans="1:9" x14ac:dyDescent="0.2">
      <c r="A31" s="271"/>
      <c r="B31" s="127" t="s">
        <v>372</v>
      </c>
      <c r="C31" s="13" t="s">
        <v>188</v>
      </c>
      <c r="D31" s="13"/>
      <c r="E31" s="7">
        <v>0</v>
      </c>
      <c r="F31" s="53">
        <v>0</v>
      </c>
      <c r="G31" s="7">
        <v>0.17</v>
      </c>
      <c r="H31" s="10">
        <v>19200</v>
      </c>
      <c r="I31" s="14">
        <v>12</v>
      </c>
    </row>
    <row r="32" spans="1:9" ht="25.5" x14ac:dyDescent="0.2">
      <c r="A32" s="271"/>
      <c r="B32" s="127" t="s">
        <v>243</v>
      </c>
      <c r="C32" s="13" t="s">
        <v>176</v>
      </c>
      <c r="D32" s="13"/>
      <c r="E32" s="7">
        <v>0</v>
      </c>
      <c r="F32" s="53">
        <v>0</v>
      </c>
      <c r="G32" s="7">
        <v>23</v>
      </c>
      <c r="H32" s="10">
        <v>24140</v>
      </c>
      <c r="I32" s="14">
        <v>12</v>
      </c>
    </row>
    <row r="33" spans="1:9" x14ac:dyDescent="0.2">
      <c r="A33" s="271"/>
      <c r="B33" s="127" t="s">
        <v>254</v>
      </c>
      <c r="C33" s="13" t="s">
        <v>176</v>
      </c>
      <c r="D33" s="13"/>
      <c r="E33" s="7">
        <v>0</v>
      </c>
      <c r="F33" s="53">
        <v>0</v>
      </c>
      <c r="G33" s="7">
        <v>3</v>
      </c>
      <c r="H33" s="10">
        <v>3960</v>
      </c>
      <c r="I33" s="14">
        <v>12</v>
      </c>
    </row>
    <row r="34" spans="1:9" ht="25.5" x14ac:dyDescent="0.2">
      <c r="A34" s="271"/>
      <c r="B34" s="78" t="s">
        <v>238</v>
      </c>
      <c r="C34" s="13" t="s">
        <v>229</v>
      </c>
      <c r="D34" s="13"/>
      <c r="E34" s="7">
        <v>1</v>
      </c>
      <c r="F34" s="53">
        <v>1100</v>
      </c>
      <c r="G34" s="7">
        <v>22</v>
      </c>
      <c r="H34" s="10">
        <v>19560</v>
      </c>
      <c r="I34" s="14">
        <v>12</v>
      </c>
    </row>
    <row r="35" spans="1:9" ht="25.5" x14ac:dyDescent="0.2">
      <c r="A35" s="271"/>
      <c r="B35" s="127" t="s">
        <v>241</v>
      </c>
      <c r="C35" s="13" t="s">
        <v>242</v>
      </c>
      <c r="D35" s="13"/>
      <c r="E35" s="7">
        <v>0</v>
      </c>
      <c r="F35" s="53">
        <v>0</v>
      </c>
      <c r="G35" s="7"/>
      <c r="H35" s="10">
        <v>20470</v>
      </c>
      <c r="I35" s="14">
        <v>12</v>
      </c>
    </row>
    <row r="36" spans="1:9" x14ac:dyDescent="0.2">
      <c r="A36" s="315" t="s">
        <v>71</v>
      </c>
      <c r="B36" s="316"/>
      <c r="C36" s="316"/>
      <c r="D36" s="316"/>
      <c r="E36" s="316"/>
      <c r="F36" s="316"/>
      <c r="G36" s="316"/>
      <c r="H36" s="316"/>
      <c r="I36" s="45"/>
    </row>
    <row r="37" spans="1:9" x14ac:dyDescent="0.2">
      <c r="E37" s="24"/>
      <c r="F37" s="24"/>
      <c r="G37" s="24"/>
      <c r="H37" s="24"/>
      <c r="I37" s="45"/>
    </row>
    <row r="38" spans="1:9" x14ac:dyDescent="0.2">
      <c r="E38" s="24"/>
      <c r="F38" s="24"/>
      <c r="G38" s="24"/>
      <c r="H38" s="24"/>
      <c r="I38" s="45"/>
    </row>
    <row r="39" spans="1:9" x14ac:dyDescent="0.2">
      <c r="E39" s="24"/>
      <c r="F39" s="24"/>
      <c r="G39" s="24"/>
      <c r="H39" s="24"/>
      <c r="I39" s="45"/>
    </row>
    <row r="40" spans="1:9" x14ac:dyDescent="0.2">
      <c r="E40" s="24"/>
      <c r="F40" s="24"/>
      <c r="G40" s="24"/>
      <c r="H40" s="24"/>
      <c r="I40" s="45"/>
    </row>
    <row r="41" spans="1:9" x14ac:dyDescent="0.2">
      <c r="E41" s="24"/>
      <c r="F41" s="24"/>
      <c r="G41" s="24"/>
      <c r="H41" s="24"/>
    </row>
    <row r="42" spans="1:9" x14ac:dyDescent="0.2">
      <c r="E42" s="24"/>
      <c r="F42" s="24"/>
      <c r="G42" s="24"/>
      <c r="H42" s="24"/>
    </row>
    <row r="43" spans="1:9" x14ac:dyDescent="0.2">
      <c r="E43" s="24"/>
      <c r="F43" s="24"/>
      <c r="G43" s="24"/>
      <c r="H43" s="24"/>
    </row>
    <row r="44" spans="1:9" x14ac:dyDescent="0.2">
      <c r="E44" s="24"/>
      <c r="F44" s="24"/>
      <c r="G44" s="24"/>
      <c r="H44" s="24"/>
    </row>
    <row r="45" spans="1:9" x14ac:dyDescent="0.2">
      <c r="E45" s="24"/>
      <c r="F45" s="24"/>
      <c r="G45" s="24"/>
      <c r="H45" s="24"/>
    </row>
    <row r="46" spans="1:9" x14ac:dyDescent="0.2">
      <c r="E46" s="24"/>
      <c r="F46" s="24"/>
      <c r="G46" s="24"/>
      <c r="H46" s="24"/>
    </row>
    <row r="47" spans="1:9" x14ac:dyDescent="0.2">
      <c r="E47" s="24"/>
      <c r="F47" s="24"/>
      <c r="G47" s="24"/>
      <c r="H47" s="24"/>
    </row>
    <row r="48" spans="1:9" x14ac:dyDescent="0.2">
      <c r="E48" s="24"/>
      <c r="F48" s="24"/>
      <c r="G48" s="24"/>
      <c r="H48" s="24"/>
    </row>
    <row r="49" spans="5:8" x14ac:dyDescent="0.2">
      <c r="E49" s="24"/>
      <c r="F49" s="24"/>
      <c r="G49" s="24"/>
      <c r="H49" s="24"/>
    </row>
    <row r="50" spans="5:8" x14ac:dyDescent="0.2">
      <c r="E50" s="24"/>
      <c r="F50" s="24"/>
      <c r="G50" s="24"/>
      <c r="H50" s="24"/>
    </row>
    <row r="51" spans="5:8" x14ac:dyDescent="0.2">
      <c r="E51" s="24"/>
      <c r="F51" s="24"/>
      <c r="G51" s="24"/>
      <c r="H51" s="24"/>
    </row>
    <row r="52" spans="5:8" x14ac:dyDescent="0.2">
      <c r="E52" s="24"/>
      <c r="F52" s="24"/>
      <c r="G52" s="24"/>
      <c r="H52" s="24"/>
    </row>
  </sheetData>
  <mergeCells count="13">
    <mergeCell ref="A2:I9"/>
    <mergeCell ref="A1:H1"/>
    <mergeCell ref="A36:H36"/>
    <mergeCell ref="A12:A20"/>
    <mergeCell ref="A26:A35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sqref="A1:H1"/>
    </sheetView>
  </sheetViews>
  <sheetFormatPr defaultRowHeight="12.75" x14ac:dyDescent="0.2"/>
  <cols>
    <col min="1" max="1" width="13" style="3" customWidth="1"/>
    <col min="2" max="2" width="71.8554687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78" t="s">
        <v>503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[2]свод!$DK$12</f>
        <v>2813263.92</v>
      </c>
      <c r="G12" s="271"/>
      <c r="H12" s="281">
        <f>[2]свод!$DK$12</f>
        <v>2813263.92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15.6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[2]свод!$DK$13</f>
        <v>387539.64</v>
      </c>
      <c r="G21" s="7"/>
      <c r="H21" s="10">
        <f>[2]свод!$DK$13</f>
        <v>387539.64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[2]свод!$DK$14</f>
        <v>327454.44</v>
      </c>
      <c r="G22" s="7"/>
      <c r="H22" s="10">
        <f>[2]свод!$DK$14</f>
        <v>327454.44</v>
      </c>
      <c r="I22" s="14"/>
    </row>
    <row r="23" spans="1:10" ht="36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[2]свод!$DK$15</f>
        <v>0</v>
      </c>
      <c r="G23" s="7"/>
      <c r="H23" s="10">
        <f>[2]свод!$DK$15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[2]свод!$DK$16</f>
        <v>610319.52</v>
      </c>
      <c r="G24" s="7"/>
      <c r="H24" s="10">
        <f>[2]свод!$DK$16</f>
        <v>610319.52</v>
      </c>
      <c r="I24" s="14"/>
    </row>
    <row r="25" spans="1:10" ht="13.9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[2]свод!$DK$17</f>
        <v>168234.84</v>
      </c>
      <c r="G25" s="7"/>
      <c r="H25" s="10">
        <f>[2]свод!$DK$17</f>
        <v>168234.84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SUM(F27:F33)</f>
        <v>917814</v>
      </c>
      <c r="G26" s="10"/>
      <c r="H26" s="10">
        <f>SUM(H27:H34)</f>
        <v>1603814</v>
      </c>
      <c r="I26" s="14"/>
      <c r="J26" s="12"/>
    </row>
    <row r="27" spans="1:10" x14ac:dyDescent="0.2">
      <c r="A27" s="286"/>
      <c r="B27" s="8" t="s">
        <v>102</v>
      </c>
      <c r="C27" s="8" t="s">
        <v>66</v>
      </c>
      <c r="D27" s="9"/>
      <c r="E27" s="7">
        <v>110</v>
      </c>
      <c r="F27" s="7">
        <v>54340</v>
      </c>
      <c r="G27" s="7">
        <v>275</v>
      </c>
      <c r="H27" s="10">
        <v>92177</v>
      </c>
      <c r="I27" s="14">
        <v>24</v>
      </c>
    </row>
    <row r="28" spans="1:10" x14ac:dyDescent="0.2">
      <c r="A28" s="286"/>
      <c r="B28" s="8" t="s">
        <v>158</v>
      </c>
      <c r="C28" s="8" t="s">
        <v>61</v>
      </c>
      <c r="D28" s="9"/>
      <c r="E28" s="7">
        <v>3</v>
      </c>
      <c r="F28" s="7">
        <v>780000</v>
      </c>
      <c r="G28" s="7">
        <v>3</v>
      </c>
      <c r="H28" s="10">
        <v>748050</v>
      </c>
      <c r="I28" s="14">
        <v>36</v>
      </c>
    </row>
    <row r="29" spans="1:10" x14ac:dyDescent="0.2">
      <c r="A29" s="286"/>
      <c r="B29" s="8" t="s">
        <v>122</v>
      </c>
      <c r="C29" s="8" t="s">
        <v>62</v>
      </c>
      <c r="D29" s="9"/>
      <c r="E29" s="7">
        <v>20</v>
      </c>
      <c r="F29" s="7">
        <v>13740</v>
      </c>
      <c r="G29" s="7">
        <v>1</v>
      </c>
      <c r="H29" s="10">
        <v>285</v>
      </c>
      <c r="I29" s="14">
        <v>12</v>
      </c>
    </row>
    <row r="30" spans="1:10" x14ac:dyDescent="0.2">
      <c r="A30" s="286"/>
      <c r="B30" s="8" t="s">
        <v>110</v>
      </c>
      <c r="C30" s="8" t="s">
        <v>61</v>
      </c>
      <c r="D30" s="9"/>
      <c r="E30" s="7">
        <v>11</v>
      </c>
      <c r="F30" s="7">
        <v>25300</v>
      </c>
      <c r="G30" s="7">
        <v>12</v>
      </c>
      <c r="H30" s="10">
        <v>40578</v>
      </c>
      <c r="I30" s="14">
        <v>12</v>
      </c>
    </row>
    <row r="31" spans="1:10" x14ac:dyDescent="0.2">
      <c r="A31" s="286"/>
      <c r="B31" s="8" t="s">
        <v>244</v>
      </c>
      <c r="C31" s="8" t="s">
        <v>61</v>
      </c>
      <c r="D31" s="9"/>
      <c r="E31" s="7"/>
      <c r="F31" s="7"/>
      <c r="G31" s="7">
        <v>17</v>
      </c>
      <c r="H31" s="10">
        <v>16082</v>
      </c>
      <c r="I31" s="14">
        <v>12</v>
      </c>
    </row>
    <row r="32" spans="1:10" x14ac:dyDescent="0.2">
      <c r="A32" s="286"/>
      <c r="B32" s="8" t="s">
        <v>119</v>
      </c>
      <c r="C32" s="8" t="s">
        <v>61</v>
      </c>
      <c r="D32" s="13"/>
      <c r="E32" s="7">
        <v>38</v>
      </c>
      <c r="F32" s="7">
        <v>15760</v>
      </c>
      <c r="G32" s="7">
        <v>9</v>
      </c>
      <c r="H32" s="10">
        <v>12747</v>
      </c>
      <c r="I32" s="14">
        <v>12</v>
      </c>
    </row>
    <row r="33" spans="1:9" x14ac:dyDescent="0.2">
      <c r="A33" s="286"/>
      <c r="B33" s="109" t="s">
        <v>184</v>
      </c>
      <c r="C33" s="110" t="s">
        <v>176</v>
      </c>
      <c r="D33" s="116"/>
      <c r="E33" s="107">
        <v>59</v>
      </c>
      <c r="F33" s="107">
        <v>28674</v>
      </c>
      <c r="G33" s="107">
        <v>102</v>
      </c>
      <c r="H33" s="112">
        <v>43724</v>
      </c>
      <c r="I33" s="145">
        <v>12</v>
      </c>
    </row>
    <row r="34" spans="1:9" x14ac:dyDescent="0.2">
      <c r="A34" s="286"/>
      <c r="B34" s="6" t="s">
        <v>300</v>
      </c>
      <c r="C34" s="8"/>
      <c r="D34" s="13"/>
      <c r="E34" s="7"/>
      <c r="F34" s="7"/>
      <c r="G34" s="7"/>
      <c r="H34" s="10">
        <v>650171</v>
      </c>
      <c r="I34" s="14"/>
    </row>
    <row r="35" spans="1:9" x14ac:dyDescent="0.2">
      <c r="A35" s="290" t="s">
        <v>71</v>
      </c>
      <c r="B35" s="291"/>
      <c r="C35" s="291"/>
      <c r="D35" s="291"/>
      <c r="E35" s="291"/>
      <c r="F35" s="291"/>
      <c r="G35" s="291"/>
      <c r="H35" s="291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35:H35"/>
    <mergeCell ref="A12:A20"/>
    <mergeCell ref="A26:A34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0" workbookViewId="0">
      <selection activeCell="H27" sqref="H27:H35"/>
    </sheetView>
  </sheetViews>
  <sheetFormatPr defaultColWidth="32.7109375" defaultRowHeight="12.75" x14ac:dyDescent="0.2"/>
  <cols>
    <col min="1" max="1" width="9.140625" style="4" customWidth="1"/>
    <col min="2" max="2" width="49.28515625" style="3" customWidth="1"/>
    <col min="3" max="3" width="10" style="3" customWidth="1"/>
    <col min="4" max="4" width="17.7109375" style="3" customWidth="1"/>
    <col min="5" max="5" width="8.7109375" style="3" customWidth="1"/>
    <col min="6" max="6" width="16.710937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529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7"/>
      <c r="F12" s="281">
        <f>[3]свод!$DN$12</f>
        <v>622224.72</v>
      </c>
      <c r="G12" s="7"/>
      <c r="H12" s="281">
        <f>[3]свод!$DN$12</f>
        <v>622224.72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[3]свод!$DN$13</f>
        <v>84759.12</v>
      </c>
      <c r="G21" s="7"/>
      <c r="H21" s="10">
        <f>[3]свод!$DN$13</f>
        <v>84759.12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[3]свод!$DN$14</f>
        <v>71618.040000000008</v>
      </c>
      <c r="G22" s="7"/>
      <c r="H22" s="10">
        <f>[3]свод!$DN$14</f>
        <v>71618.040000000008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[3]свод!$DN$15</f>
        <v>26940.239999999998</v>
      </c>
      <c r="G23" s="7"/>
      <c r="H23" s="7">
        <f>[3]свод!$DN$15</f>
        <v>26940.239999999998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[3]свод!$DN$16</f>
        <v>112473.36000000002</v>
      </c>
      <c r="G24" s="7"/>
      <c r="H24" s="7">
        <f>[3]свод!$DN$16</f>
        <v>112473.36000000002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[3]свод!$DN$17</f>
        <v>0</v>
      </c>
      <c r="G25" s="7"/>
      <c r="H25" s="10">
        <f>[3]свод!$DN$17</f>
        <v>0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SUM(F27:F35)</f>
        <v>87200</v>
      </c>
      <c r="G26" s="7"/>
      <c r="H26" s="10">
        <v>85300</v>
      </c>
      <c r="I26" s="14"/>
    </row>
    <row r="27" spans="1:9" x14ac:dyDescent="0.2">
      <c r="A27" s="271"/>
      <c r="B27" s="23" t="s">
        <v>52</v>
      </c>
      <c r="C27" s="13" t="s">
        <v>176</v>
      </c>
      <c r="D27" s="13"/>
      <c r="E27" s="7">
        <v>1</v>
      </c>
      <c r="F27" s="53">
        <v>8000</v>
      </c>
      <c r="G27" s="7">
        <v>4</v>
      </c>
      <c r="H27" s="10">
        <v>20730</v>
      </c>
      <c r="I27" s="14">
        <v>12</v>
      </c>
    </row>
    <row r="28" spans="1:9" x14ac:dyDescent="0.2">
      <c r="A28" s="271"/>
      <c r="B28" s="23" t="s">
        <v>423</v>
      </c>
      <c r="C28" s="13" t="s">
        <v>194</v>
      </c>
      <c r="D28" s="13"/>
      <c r="E28" s="7">
        <v>0.02</v>
      </c>
      <c r="F28" s="53">
        <v>27000</v>
      </c>
      <c r="G28" s="7">
        <v>0</v>
      </c>
      <c r="H28" s="53">
        <v>0</v>
      </c>
      <c r="I28" s="14">
        <v>12</v>
      </c>
    </row>
    <row r="29" spans="1:9" x14ac:dyDescent="0.2">
      <c r="A29" s="271"/>
      <c r="B29" s="23" t="s">
        <v>315</v>
      </c>
      <c r="C29" s="13" t="s">
        <v>188</v>
      </c>
      <c r="D29" s="13"/>
      <c r="E29" s="7">
        <v>0</v>
      </c>
      <c r="F29" s="53">
        <v>0</v>
      </c>
      <c r="G29" s="7">
        <v>0.1</v>
      </c>
      <c r="H29" s="53">
        <v>18980</v>
      </c>
      <c r="I29" s="14">
        <v>12</v>
      </c>
    </row>
    <row r="30" spans="1:9" x14ac:dyDescent="0.2">
      <c r="A30" s="271"/>
      <c r="B30" s="23" t="s">
        <v>316</v>
      </c>
      <c r="C30" s="13" t="s">
        <v>188</v>
      </c>
      <c r="D30" s="13"/>
      <c r="E30" s="7">
        <v>0</v>
      </c>
      <c r="F30" s="53">
        <v>0</v>
      </c>
      <c r="G30" s="7">
        <v>1E-3</v>
      </c>
      <c r="H30" s="53">
        <v>1960</v>
      </c>
      <c r="I30" s="14">
        <v>12</v>
      </c>
    </row>
    <row r="31" spans="1:9" x14ac:dyDescent="0.2">
      <c r="A31" s="271"/>
      <c r="B31" s="23" t="s">
        <v>225</v>
      </c>
      <c r="C31" s="13" t="s">
        <v>176</v>
      </c>
      <c r="D31" s="13"/>
      <c r="E31" s="7">
        <v>0</v>
      </c>
      <c r="F31" s="53">
        <v>0</v>
      </c>
      <c r="G31" s="7">
        <v>3</v>
      </c>
      <c r="H31" s="53">
        <v>7360</v>
      </c>
      <c r="I31" s="14">
        <v>12</v>
      </c>
    </row>
    <row r="32" spans="1:9" x14ac:dyDescent="0.2">
      <c r="A32" s="271"/>
      <c r="B32" s="23" t="s">
        <v>189</v>
      </c>
      <c r="C32" s="13" t="s">
        <v>176</v>
      </c>
      <c r="D32" s="13"/>
      <c r="E32" s="7">
        <v>2</v>
      </c>
      <c r="F32" s="53">
        <v>2200</v>
      </c>
      <c r="G32" s="7">
        <v>16</v>
      </c>
      <c r="H32" s="53">
        <v>9070</v>
      </c>
      <c r="I32" s="14">
        <v>12</v>
      </c>
    </row>
    <row r="33" spans="1:9" x14ac:dyDescent="0.2">
      <c r="A33" s="271"/>
      <c r="B33" s="23" t="s">
        <v>244</v>
      </c>
      <c r="C33" s="13" t="s">
        <v>176</v>
      </c>
      <c r="D33" s="13"/>
      <c r="E33" s="7">
        <v>0</v>
      </c>
      <c r="F33" s="53">
        <v>0</v>
      </c>
      <c r="G33" s="7">
        <v>9</v>
      </c>
      <c r="H33" s="53">
        <v>12980</v>
      </c>
      <c r="I33" s="14">
        <v>12</v>
      </c>
    </row>
    <row r="34" spans="1:9" x14ac:dyDescent="0.2">
      <c r="A34" s="271"/>
      <c r="B34" s="22" t="s">
        <v>236</v>
      </c>
      <c r="C34" s="13" t="s">
        <v>188</v>
      </c>
      <c r="D34" s="13"/>
      <c r="E34" s="7">
        <v>0.1</v>
      </c>
      <c r="F34" s="53">
        <v>50000</v>
      </c>
      <c r="G34" s="7">
        <v>0</v>
      </c>
      <c r="H34" s="53">
        <v>0</v>
      </c>
      <c r="I34" s="14">
        <v>12</v>
      </c>
    </row>
    <row r="35" spans="1:9" x14ac:dyDescent="0.2">
      <c r="A35" s="271"/>
      <c r="B35" s="22" t="s">
        <v>300</v>
      </c>
      <c r="C35" s="13" t="s">
        <v>309</v>
      </c>
      <c r="D35" s="13"/>
      <c r="E35" s="7">
        <v>0</v>
      </c>
      <c r="F35" s="53">
        <v>0</v>
      </c>
      <c r="G35" s="7">
        <v>0</v>
      </c>
      <c r="H35" s="53">
        <v>14220</v>
      </c>
      <c r="I35" s="14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2">
    <mergeCell ref="A26:A35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H28" sqref="H27:H36"/>
    </sheetView>
  </sheetViews>
  <sheetFormatPr defaultColWidth="32.7109375" defaultRowHeight="12.75" x14ac:dyDescent="0.2"/>
  <cols>
    <col min="1" max="1" width="8.85546875" style="4" customWidth="1"/>
    <col min="2" max="2" width="55.7109375" style="3" customWidth="1"/>
    <col min="3" max="3" width="9.8554687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6.57031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530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85">
        <v>1</v>
      </c>
      <c r="B12" s="8" t="s">
        <v>80</v>
      </c>
      <c r="C12" s="8"/>
      <c r="D12" s="9"/>
      <c r="E12" s="7"/>
      <c r="F12" s="281">
        <f>[3]свод!$DO$12</f>
        <v>1321782.24</v>
      </c>
      <c r="G12" s="7"/>
      <c r="H12" s="281">
        <f>[3]свод!$DO$12</f>
        <v>1321782.24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[3]свод!$DO$13</f>
        <v>180053.28</v>
      </c>
      <c r="G21" s="7"/>
      <c r="H21" s="10">
        <f>[3]свод!$DO$13</f>
        <v>180053.28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[3]свод!$DO$14</f>
        <v>152137.44</v>
      </c>
      <c r="G22" s="7"/>
      <c r="H22" s="10">
        <f>[3]свод!$DO$14</f>
        <v>152137.44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[3]свод!$DO$15</f>
        <v>0</v>
      </c>
      <c r="G23" s="7"/>
      <c r="H23" s="10">
        <f>[3]свод!$DO$15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[3]свод!$DO$16</f>
        <v>271905.36</v>
      </c>
      <c r="G24" s="7"/>
      <c r="H24" s="7">
        <f>[3]свод!$DO$16</f>
        <v>271905.36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[3]свод!$DO$17</f>
        <v>78162.48</v>
      </c>
      <c r="G25" s="7"/>
      <c r="H25" s="7">
        <f>[3]свод!$DO$17</f>
        <v>78162.48</v>
      </c>
      <c r="I25" s="14"/>
    </row>
    <row r="26" spans="1:9" ht="33.75" customHeight="1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SUM(F27:F36)</f>
        <v>1304900</v>
      </c>
      <c r="G26" s="7"/>
      <c r="H26" s="10">
        <v>75580</v>
      </c>
      <c r="I26" s="14"/>
    </row>
    <row r="27" spans="1:9" x14ac:dyDescent="0.2">
      <c r="A27" s="271"/>
      <c r="B27" s="23" t="s">
        <v>335</v>
      </c>
      <c r="C27" s="13" t="s">
        <v>188</v>
      </c>
      <c r="D27" s="13"/>
      <c r="E27" s="7">
        <v>0.06</v>
      </c>
      <c r="F27" s="53">
        <v>15600</v>
      </c>
      <c r="G27" s="7">
        <v>0.4</v>
      </c>
      <c r="H27" s="7">
        <v>112800</v>
      </c>
      <c r="I27" s="14">
        <v>24</v>
      </c>
    </row>
    <row r="28" spans="1:9" x14ac:dyDescent="0.2">
      <c r="A28" s="271"/>
      <c r="B28" s="23" t="s">
        <v>424</v>
      </c>
      <c r="C28" s="13" t="s">
        <v>176</v>
      </c>
      <c r="D28" s="13"/>
      <c r="E28" s="7">
        <v>5</v>
      </c>
      <c r="F28" s="53">
        <v>35000</v>
      </c>
      <c r="G28" s="7">
        <v>1</v>
      </c>
      <c r="H28" s="53">
        <v>1240</v>
      </c>
      <c r="I28" s="14">
        <v>12</v>
      </c>
    </row>
    <row r="29" spans="1:9" x14ac:dyDescent="0.2">
      <c r="A29" s="271"/>
      <c r="B29" s="23" t="s">
        <v>376</v>
      </c>
      <c r="C29" s="13" t="s">
        <v>176</v>
      </c>
      <c r="D29" s="13"/>
      <c r="E29" s="7">
        <v>144</v>
      </c>
      <c r="F29" s="53">
        <v>1155400</v>
      </c>
      <c r="G29" s="7">
        <v>0</v>
      </c>
      <c r="H29" s="53">
        <v>0</v>
      </c>
      <c r="I29" s="14">
        <v>12</v>
      </c>
    </row>
    <row r="30" spans="1:9" ht="25.5" x14ac:dyDescent="0.2">
      <c r="A30" s="271"/>
      <c r="B30" s="23" t="s">
        <v>191</v>
      </c>
      <c r="C30" s="13" t="s">
        <v>176</v>
      </c>
      <c r="D30" s="13"/>
      <c r="E30" s="7">
        <v>90</v>
      </c>
      <c r="F30" s="53">
        <v>87000</v>
      </c>
      <c r="G30" s="7">
        <v>4</v>
      </c>
      <c r="H30" s="53">
        <v>5140</v>
      </c>
      <c r="I30" s="14">
        <v>12</v>
      </c>
    </row>
    <row r="31" spans="1:9" x14ac:dyDescent="0.2">
      <c r="A31" s="271"/>
      <c r="B31" s="23" t="s">
        <v>303</v>
      </c>
      <c r="C31" s="13" t="s">
        <v>188</v>
      </c>
      <c r="D31" s="13"/>
      <c r="E31" s="7">
        <v>0</v>
      </c>
      <c r="F31" s="53">
        <v>0</v>
      </c>
      <c r="G31" s="7">
        <v>0.1</v>
      </c>
      <c r="H31" s="53">
        <v>18980</v>
      </c>
      <c r="I31" s="14">
        <v>12</v>
      </c>
    </row>
    <row r="32" spans="1:9" x14ac:dyDescent="0.2">
      <c r="A32" s="271"/>
      <c r="B32" s="22" t="s">
        <v>415</v>
      </c>
      <c r="C32" s="13" t="s">
        <v>188</v>
      </c>
      <c r="D32" s="13"/>
      <c r="E32" s="7">
        <v>2E-3</v>
      </c>
      <c r="F32" s="53">
        <v>8600</v>
      </c>
      <c r="G32" s="7">
        <v>0</v>
      </c>
      <c r="H32" s="53">
        <v>0</v>
      </c>
      <c r="I32" s="14">
        <v>12</v>
      </c>
    </row>
    <row r="33" spans="1:9" x14ac:dyDescent="0.2">
      <c r="A33" s="271"/>
      <c r="B33" s="22" t="s">
        <v>370</v>
      </c>
      <c r="C33" s="13" t="s">
        <v>188</v>
      </c>
      <c r="D33" s="13"/>
      <c r="E33" s="7">
        <v>0</v>
      </c>
      <c r="F33" s="53">
        <v>0</v>
      </c>
      <c r="G33" s="7">
        <v>8.0000000000000002E-3</v>
      </c>
      <c r="H33" s="53">
        <v>6120</v>
      </c>
      <c r="I33" s="14">
        <v>12</v>
      </c>
    </row>
    <row r="34" spans="1:9" x14ac:dyDescent="0.2">
      <c r="A34" s="271"/>
      <c r="B34" s="22" t="s">
        <v>110</v>
      </c>
      <c r="C34" s="13" t="s">
        <v>176</v>
      </c>
      <c r="D34" s="13"/>
      <c r="E34" s="7">
        <v>0</v>
      </c>
      <c r="F34" s="53">
        <v>0</v>
      </c>
      <c r="G34" s="7">
        <v>3</v>
      </c>
      <c r="H34" s="53">
        <v>9980</v>
      </c>
      <c r="I34" s="14">
        <v>12</v>
      </c>
    </row>
    <row r="35" spans="1:9" x14ac:dyDescent="0.2">
      <c r="A35" s="271"/>
      <c r="B35" s="13" t="s">
        <v>53</v>
      </c>
      <c r="C35" s="13" t="s">
        <v>176</v>
      </c>
      <c r="D35" s="13"/>
      <c r="E35" s="7">
        <v>3</v>
      </c>
      <c r="F35" s="53">
        <v>3300</v>
      </c>
      <c r="G35" s="7">
        <v>18</v>
      </c>
      <c r="H35" s="53">
        <v>21520</v>
      </c>
      <c r="I35" s="14">
        <v>12</v>
      </c>
    </row>
    <row r="36" spans="1:9" x14ac:dyDescent="0.2">
      <c r="A36" s="271"/>
      <c r="B36" s="13" t="s">
        <v>300</v>
      </c>
      <c r="C36" s="13" t="s">
        <v>309</v>
      </c>
      <c r="D36" s="13"/>
      <c r="E36" s="7">
        <v>0</v>
      </c>
      <c r="F36" s="53">
        <v>0</v>
      </c>
      <c r="G36" s="7">
        <v>0</v>
      </c>
      <c r="H36" s="53">
        <v>12600</v>
      </c>
      <c r="I36" s="14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2">
    <mergeCell ref="A26:A36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0" workbookViewId="0">
      <selection activeCell="H27" sqref="H27:H37"/>
    </sheetView>
  </sheetViews>
  <sheetFormatPr defaultColWidth="32.7109375" defaultRowHeight="12.75" x14ac:dyDescent="0.2"/>
  <cols>
    <col min="1" max="1" width="8.85546875" style="4" customWidth="1"/>
    <col min="2" max="2" width="65.28515625" style="3" customWidth="1"/>
    <col min="3" max="3" width="10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531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85">
        <v>1</v>
      </c>
      <c r="B12" s="8" t="s">
        <v>80</v>
      </c>
      <c r="C12" s="8"/>
      <c r="D12" s="9"/>
      <c r="E12" s="7"/>
      <c r="F12" s="281">
        <f>[3]свод!$DP$12</f>
        <v>482436.36</v>
      </c>
      <c r="G12" s="7"/>
      <c r="H12" s="281">
        <f>[3]свод!$DP$12</f>
        <v>482436.36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[3]свод!$DP$13</f>
        <v>65718.36</v>
      </c>
      <c r="G21" s="7"/>
      <c r="H21" s="10">
        <f>[3]свод!$DP$13</f>
        <v>65718.36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[3]свод!$DP$14</f>
        <v>55528.680000000008</v>
      </c>
      <c r="G22" s="7"/>
      <c r="H22" s="10">
        <f>[3]свод!$DP$14</f>
        <v>55528.680000000008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[3]свод!$DP$15</f>
        <v>0</v>
      </c>
      <c r="G23" s="7"/>
      <c r="H23" s="10">
        <f>[3]свод!$DP$15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[3]свод!$DP$16</f>
        <v>88297.56</v>
      </c>
      <c r="G24" s="7"/>
      <c r="H24" s="7">
        <f>[3]свод!$DP$16</f>
        <v>88297.56</v>
      </c>
      <c r="I24" s="14"/>
    </row>
    <row r="25" spans="1:9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[3]свод!$DP$17</f>
        <v>28527.120000000003</v>
      </c>
      <c r="G25" s="7"/>
      <c r="H25" s="7">
        <f>[3]свод!$DP$17</f>
        <v>28527.120000000003</v>
      </c>
      <c r="I25" s="14"/>
    </row>
    <row r="26" spans="1:9" ht="31.5" customHeight="1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SUM(F27:F37)</f>
        <v>30000</v>
      </c>
      <c r="G26" s="7"/>
      <c r="H26" s="10">
        <v>94960</v>
      </c>
      <c r="I26" s="14"/>
    </row>
    <row r="27" spans="1:9" x14ac:dyDescent="0.2">
      <c r="A27" s="271"/>
      <c r="B27" s="23" t="s">
        <v>54</v>
      </c>
      <c r="C27" s="13" t="s">
        <v>229</v>
      </c>
      <c r="D27" s="13"/>
      <c r="E27" s="7">
        <v>24</v>
      </c>
      <c r="F27" s="53">
        <v>19200</v>
      </c>
      <c r="G27" s="7">
        <v>0</v>
      </c>
      <c r="H27" s="10">
        <v>0</v>
      </c>
      <c r="I27" s="14">
        <v>12</v>
      </c>
    </row>
    <row r="28" spans="1:9" x14ac:dyDescent="0.2">
      <c r="A28" s="271"/>
      <c r="B28" s="23" t="s">
        <v>208</v>
      </c>
      <c r="C28" s="13" t="s">
        <v>229</v>
      </c>
      <c r="D28" s="13"/>
      <c r="E28" s="7">
        <v>0</v>
      </c>
      <c r="F28" s="53">
        <v>0</v>
      </c>
      <c r="G28" s="7">
        <v>1</v>
      </c>
      <c r="H28" s="10">
        <v>1690</v>
      </c>
      <c r="I28" s="14">
        <v>12</v>
      </c>
    </row>
    <row r="29" spans="1:9" x14ac:dyDescent="0.2">
      <c r="A29" s="271"/>
      <c r="B29" s="23" t="s">
        <v>317</v>
      </c>
      <c r="C29" s="13" t="s">
        <v>229</v>
      </c>
      <c r="D29" s="13"/>
      <c r="E29" s="7">
        <v>0</v>
      </c>
      <c r="F29" s="53">
        <v>0</v>
      </c>
      <c r="G29" s="7">
        <v>2</v>
      </c>
      <c r="H29" s="10">
        <v>2460</v>
      </c>
      <c r="I29" s="14">
        <v>12</v>
      </c>
    </row>
    <row r="30" spans="1:9" x14ac:dyDescent="0.2">
      <c r="A30" s="271"/>
      <c r="B30" s="23" t="s">
        <v>303</v>
      </c>
      <c r="C30" s="13" t="s">
        <v>188</v>
      </c>
      <c r="D30" s="13"/>
      <c r="E30" s="7">
        <v>0</v>
      </c>
      <c r="F30" s="53">
        <v>0</v>
      </c>
      <c r="G30" s="7">
        <v>6.0000000000000001E-3</v>
      </c>
      <c r="H30" s="10">
        <v>5120</v>
      </c>
      <c r="I30" s="14">
        <v>12</v>
      </c>
    </row>
    <row r="31" spans="1:9" x14ac:dyDescent="0.2">
      <c r="A31" s="271"/>
      <c r="B31" s="22" t="s">
        <v>380</v>
      </c>
      <c r="C31" s="13" t="s">
        <v>413</v>
      </c>
      <c r="D31" s="13"/>
      <c r="E31" s="7">
        <v>2E-3</v>
      </c>
      <c r="F31" s="53">
        <v>8600</v>
      </c>
      <c r="G31" s="7">
        <v>0</v>
      </c>
      <c r="H31" s="53">
        <v>0</v>
      </c>
      <c r="I31" s="14">
        <v>12</v>
      </c>
    </row>
    <row r="32" spans="1:9" x14ac:dyDescent="0.2">
      <c r="A32" s="271"/>
      <c r="B32" s="22" t="s">
        <v>225</v>
      </c>
      <c r="C32" s="13" t="s">
        <v>176</v>
      </c>
      <c r="D32" s="13"/>
      <c r="E32" s="7">
        <v>0</v>
      </c>
      <c r="F32" s="53">
        <v>0</v>
      </c>
      <c r="G32" s="7">
        <v>4</v>
      </c>
      <c r="H32" s="53">
        <v>9960</v>
      </c>
      <c r="I32" s="14">
        <v>12</v>
      </c>
    </row>
    <row r="33" spans="1:9" x14ac:dyDescent="0.2">
      <c r="A33" s="271"/>
      <c r="B33" s="13" t="s">
        <v>200</v>
      </c>
      <c r="C33" s="13" t="s">
        <v>229</v>
      </c>
      <c r="D33" s="13"/>
      <c r="E33" s="7">
        <v>2</v>
      </c>
      <c r="F33" s="53">
        <v>2200</v>
      </c>
      <c r="G33" s="7">
        <v>18</v>
      </c>
      <c r="H33" s="53">
        <v>21520</v>
      </c>
      <c r="I33" s="14">
        <v>12</v>
      </c>
    </row>
    <row r="34" spans="1:9" x14ac:dyDescent="0.2">
      <c r="A34" s="271"/>
      <c r="B34" s="13" t="s">
        <v>202</v>
      </c>
      <c r="C34" s="13" t="s">
        <v>188</v>
      </c>
      <c r="D34" s="13"/>
      <c r="E34" s="7">
        <v>0</v>
      </c>
      <c r="F34" s="53">
        <v>0</v>
      </c>
      <c r="G34" s="7">
        <v>0.05</v>
      </c>
      <c r="H34" s="53">
        <v>34020</v>
      </c>
      <c r="I34" s="14">
        <v>12</v>
      </c>
    </row>
    <row r="35" spans="1:9" x14ac:dyDescent="0.2">
      <c r="A35" s="271"/>
      <c r="B35" s="13" t="s">
        <v>244</v>
      </c>
      <c r="C35" s="13" t="s">
        <v>176</v>
      </c>
      <c r="D35" s="13"/>
      <c r="E35" s="7">
        <v>0</v>
      </c>
      <c r="F35" s="53">
        <v>0</v>
      </c>
      <c r="G35" s="7">
        <v>3</v>
      </c>
      <c r="H35" s="53">
        <v>3120</v>
      </c>
      <c r="I35" s="14">
        <v>12</v>
      </c>
    </row>
    <row r="36" spans="1:9" x14ac:dyDescent="0.2">
      <c r="A36" s="271"/>
      <c r="B36" s="13" t="s">
        <v>304</v>
      </c>
      <c r="C36" s="13" t="s">
        <v>176</v>
      </c>
      <c r="D36" s="13"/>
      <c r="E36" s="7">
        <v>0</v>
      </c>
      <c r="F36" s="53">
        <v>0</v>
      </c>
      <c r="G36" s="7">
        <v>1</v>
      </c>
      <c r="H36" s="53">
        <v>1240</v>
      </c>
      <c r="I36" s="14">
        <v>12</v>
      </c>
    </row>
    <row r="37" spans="1:9" x14ac:dyDescent="0.2">
      <c r="A37" s="271"/>
      <c r="B37" s="13" t="s">
        <v>311</v>
      </c>
      <c r="C37" s="13" t="s">
        <v>309</v>
      </c>
      <c r="D37" s="13"/>
      <c r="E37" s="7">
        <v>0</v>
      </c>
      <c r="F37" s="53">
        <v>0</v>
      </c>
      <c r="G37" s="7">
        <v>0</v>
      </c>
      <c r="H37" s="53">
        <v>15830</v>
      </c>
      <c r="I37" s="14"/>
    </row>
    <row r="38" spans="1:9" x14ac:dyDescent="0.2">
      <c r="E38" s="24"/>
      <c r="F38" s="24"/>
      <c r="G38" s="24"/>
      <c r="H38" s="24"/>
      <c r="I38" s="45"/>
    </row>
    <row r="39" spans="1:9" x14ac:dyDescent="0.2">
      <c r="E39" s="24"/>
      <c r="F39" s="24"/>
      <c r="G39" s="24"/>
      <c r="H39" s="24"/>
    </row>
    <row r="40" spans="1:9" x14ac:dyDescent="0.2">
      <c r="E40" s="24"/>
      <c r="F40" s="24"/>
      <c r="G40" s="24"/>
      <c r="H40" s="24"/>
    </row>
    <row r="41" spans="1:9" x14ac:dyDescent="0.2">
      <c r="E41" s="24"/>
      <c r="F41" s="24"/>
      <c r="G41" s="24"/>
      <c r="H41" s="24"/>
    </row>
    <row r="42" spans="1:9" x14ac:dyDescent="0.2">
      <c r="E42" s="24"/>
      <c r="F42" s="24"/>
      <c r="G42" s="24"/>
      <c r="H42" s="24"/>
    </row>
    <row r="43" spans="1:9" x14ac:dyDescent="0.2">
      <c r="E43" s="24"/>
      <c r="F43" s="24"/>
      <c r="G43" s="24"/>
      <c r="H43" s="24"/>
    </row>
    <row r="44" spans="1:9" x14ac:dyDescent="0.2">
      <c r="E44" s="24"/>
      <c r="F44" s="24"/>
      <c r="G44" s="24"/>
      <c r="H44" s="24"/>
    </row>
    <row r="45" spans="1:9" x14ac:dyDescent="0.2">
      <c r="E45" s="24"/>
      <c r="F45" s="24"/>
      <c r="G45" s="24"/>
      <c r="H45" s="24"/>
    </row>
    <row r="46" spans="1:9" x14ac:dyDescent="0.2">
      <c r="E46" s="24"/>
      <c r="F46" s="24"/>
      <c r="G46" s="24"/>
      <c r="H46" s="24"/>
    </row>
    <row r="47" spans="1:9" x14ac:dyDescent="0.2">
      <c r="E47" s="24"/>
      <c r="F47" s="24"/>
      <c r="G47" s="24"/>
      <c r="H47" s="24"/>
    </row>
    <row r="48" spans="1:9" x14ac:dyDescent="0.2">
      <c r="E48" s="24"/>
      <c r="F48" s="24"/>
      <c r="G48" s="24"/>
      <c r="H48" s="24"/>
    </row>
  </sheetData>
  <mergeCells count="12">
    <mergeCell ref="A26:A37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0" workbookViewId="0">
      <selection sqref="A1:H1"/>
    </sheetView>
  </sheetViews>
  <sheetFormatPr defaultColWidth="32.7109375" defaultRowHeight="12.75" x14ac:dyDescent="0.2"/>
  <cols>
    <col min="1" max="1" width="8.42578125" style="4" customWidth="1"/>
    <col min="2" max="2" width="57.140625" style="3" customWidth="1"/>
    <col min="3" max="3" width="10.85546875" style="3" customWidth="1"/>
    <col min="4" max="4" width="17.285156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532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85">
        <v>1</v>
      </c>
      <c r="B12" s="8" t="s">
        <v>80</v>
      </c>
      <c r="C12" s="8"/>
      <c r="D12" s="9"/>
      <c r="E12" s="7"/>
      <c r="F12" s="281">
        <f>[3]свод!$DQ$12</f>
        <v>2012362.56</v>
      </c>
      <c r="G12" s="7"/>
      <c r="H12" s="281">
        <f>[3]свод!$DQ$12</f>
        <v>2012362.56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[3]свод!$DQ$13</f>
        <v>274128.36</v>
      </c>
      <c r="G21" s="7"/>
      <c r="H21" s="10">
        <f>[3]свод!$DQ$13</f>
        <v>274128.36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[3]свод!$DQ$14</f>
        <v>231628.56</v>
      </c>
      <c r="G22" s="7"/>
      <c r="H22" s="10">
        <f>[3]свод!$DQ$14</f>
        <v>231628.56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[3]свод!$DQ$15</f>
        <v>0</v>
      </c>
      <c r="G23" s="7"/>
      <c r="H23" s="10">
        <f>[3]свод!$DQ$15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[3]свод!$DQ$16</f>
        <v>563148.60000000009</v>
      </c>
      <c r="G24" s="7"/>
      <c r="H24" s="7">
        <f>[3]свод!$DQ$16</f>
        <v>563148.60000000009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[3]свод!$DQ$17</f>
        <v>118998.48000000001</v>
      </c>
      <c r="G25" s="7"/>
      <c r="H25" s="7">
        <f>[3]свод!$DQ$17</f>
        <v>118998.48000000001</v>
      </c>
      <c r="I25" s="14"/>
    </row>
    <row r="26" spans="1:9" ht="25.5" x14ac:dyDescent="0.2">
      <c r="A26" s="275">
        <v>7</v>
      </c>
      <c r="B26" s="8" t="s">
        <v>100</v>
      </c>
      <c r="C26" s="8"/>
      <c r="D26" s="8" t="s">
        <v>101</v>
      </c>
      <c r="E26" s="7"/>
      <c r="F26" s="53"/>
      <c r="G26" s="7"/>
      <c r="H26" s="10">
        <v>1892710</v>
      </c>
      <c r="I26" s="14"/>
    </row>
    <row r="27" spans="1:9" x14ac:dyDescent="0.2">
      <c r="A27" s="276"/>
      <c r="B27" s="31" t="s">
        <v>334</v>
      </c>
      <c r="C27" s="13" t="s">
        <v>188</v>
      </c>
      <c r="D27" s="13"/>
      <c r="E27" s="7">
        <v>0.03</v>
      </c>
      <c r="F27" s="53">
        <v>7800</v>
      </c>
      <c r="G27" s="7">
        <v>0.85</v>
      </c>
      <c r="H27" s="10">
        <v>303940</v>
      </c>
      <c r="I27" s="14">
        <v>24</v>
      </c>
    </row>
    <row r="28" spans="1:9" x14ac:dyDescent="0.2">
      <c r="A28" s="276"/>
      <c r="B28" s="23" t="s">
        <v>425</v>
      </c>
      <c r="C28" s="13" t="s">
        <v>176</v>
      </c>
      <c r="D28" s="13"/>
      <c r="E28" s="7">
        <v>4</v>
      </c>
      <c r="F28" s="53">
        <v>2400000</v>
      </c>
      <c r="G28" s="7">
        <v>4</v>
      </c>
      <c r="H28" s="53">
        <v>1481550</v>
      </c>
      <c r="I28" s="14">
        <v>36</v>
      </c>
    </row>
    <row r="29" spans="1:9" x14ac:dyDescent="0.2">
      <c r="A29" s="276"/>
      <c r="B29" s="23" t="s">
        <v>115</v>
      </c>
      <c r="C29" s="13" t="s">
        <v>176</v>
      </c>
      <c r="D29" s="13"/>
      <c r="E29" s="7">
        <v>24</v>
      </c>
      <c r="F29" s="53">
        <v>128000</v>
      </c>
      <c r="G29" s="7">
        <v>3</v>
      </c>
      <c r="H29" s="53">
        <v>4690</v>
      </c>
      <c r="I29" s="14">
        <v>12</v>
      </c>
    </row>
    <row r="30" spans="1:9" x14ac:dyDescent="0.2">
      <c r="A30" s="276"/>
      <c r="B30" s="23" t="s">
        <v>426</v>
      </c>
      <c r="C30" s="13" t="s">
        <v>194</v>
      </c>
      <c r="D30" s="13"/>
      <c r="E30" s="7">
        <v>0.12</v>
      </c>
      <c r="F30" s="53">
        <v>162000</v>
      </c>
      <c r="G30" s="7">
        <v>0</v>
      </c>
      <c r="H30" s="53">
        <v>0</v>
      </c>
      <c r="I30" s="14">
        <v>12</v>
      </c>
    </row>
    <row r="31" spans="1:9" x14ac:dyDescent="0.2">
      <c r="A31" s="276"/>
      <c r="B31" s="23" t="s">
        <v>318</v>
      </c>
      <c r="C31" s="13" t="s">
        <v>188</v>
      </c>
      <c r="D31" s="13"/>
      <c r="E31" s="7">
        <v>0</v>
      </c>
      <c r="F31" s="53">
        <v>0</v>
      </c>
      <c r="G31" s="7">
        <v>2.3E-2</v>
      </c>
      <c r="H31" s="53">
        <v>36580</v>
      </c>
      <c r="I31" s="14">
        <v>12</v>
      </c>
    </row>
    <row r="32" spans="1:9" x14ac:dyDescent="0.2">
      <c r="A32" s="276"/>
      <c r="B32" s="23" t="s">
        <v>0</v>
      </c>
      <c r="C32" s="13" t="s">
        <v>188</v>
      </c>
      <c r="D32" s="13"/>
      <c r="E32" s="7">
        <v>3.0000000000000001E-3</v>
      </c>
      <c r="F32" s="53">
        <v>12900</v>
      </c>
      <c r="G32" s="7">
        <v>0</v>
      </c>
      <c r="H32" s="53">
        <v>0</v>
      </c>
      <c r="I32" s="14">
        <v>12</v>
      </c>
    </row>
    <row r="33" spans="1:9" x14ac:dyDescent="0.2">
      <c r="A33" s="276"/>
      <c r="B33" s="23" t="s">
        <v>319</v>
      </c>
      <c r="C33" s="13" t="s">
        <v>188</v>
      </c>
      <c r="D33" s="13"/>
      <c r="E33" s="7">
        <v>0</v>
      </c>
      <c r="F33" s="53">
        <v>0</v>
      </c>
      <c r="G33" s="7">
        <v>4.0000000000000001E-3</v>
      </c>
      <c r="H33" s="53">
        <v>4000</v>
      </c>
      <c r="I33" s="14">
        <v>12</v>
      </c>
    </row>
    <row r="34" spans="1:9" x14ac:dyDescent="0.2">
      <c r="A34" s="276"/>
      <c r="B34" s="13" t="s">
        <v>189</v>
      </c>
      <c r="C34" s="13" t="s">
        <v>176</v>
      </c>
      <c r="D34" s="13"/>
      <c r="E34" s="7">
        <v>4</v>
      </c>
      <c r="F34" s="53">
        <v>4400</v>
      </c>
      <c r="G34" s="7">
        <v>43</v>
      </c>
      <c r="H34" s="53">
        <v>44690</v>
      </c>
      <c r="I34" s="14">
        <v>12</v>
      </c>
    </row>
    <row r="35" spans="1:9" x14ac:dyDescent="0.2">
      <c r="A35" s="276"/>
      <c r="B35" s="22" t="s">
        <v>108</v>
      </c>
      <c r="C35" s="13" t="s">
        <v>176</v>
      </c>
      <c r="D35" s="13"/>
      <c r="E35" s="7">
        <v>2</v>
      </c>
      <c r="F35" s="53">
        <v>4000</v>
      </c>
      <c r="G35" s="7">
        <v>14</v>
      </c>
      <c r="H35" s="53">
        <v>32110</v>
      </c>
      <c r="I35" s="14">
        <v>12</v>
      </c>
    </row>
    <row r="36" spans="1:9" x14ac:dyDescent="0.2">
      <c r="A36" s="276"/>
      <c r="B36" s="22" t="s">
        <v>190</v>
      </c>
      <c r="C36" s="13" t="s">
        <v>188</v>
      </c>
      <c r="D36" s="13"/>
      <c r="E36" s="7">
        <v>0.1</v>
      </c>
      <c r="F36" s="53">
        <v>50000</v>
      </c>
      <c r="G36" s="7">
        <v>7.0000000000000007E-2</v>
      </c>
      <c r="H36" s="53">
        <v>16280</v>
      </c>
      <c r="I36" s="14">
        <v>12</v>
      </c>
    </row>
    <row r="37" spans="1:9" x14ac:dyDescent="0.2">
      <c r="A37" s="276"/>
      <c r="B37" s="22" t="s">
        <v>320</v>
      </c>
      <c r="C37" s="13" t="s">
        <v>176</v>
      </c>
      <c r="D37" s="13"/>
      <c r="E37" s="7">
        <v>0</v>
      </c>
      <c r="F37" s="53">
        <v>0</v>
      </c>
      <c r="G37" s="7">
        <v>4</v>
      </c>
      <c r="H37" s="53">
        <v>7510</v>
      </c>
      <c r="I37" s="14">
        <v>12</v>
      </c>
    </row>
    <row r="38" spans="1:9" ht="25.5" x14ac:dyDescent="0.2">
      <c r="A38" s="276"/>
      <c r="B38" s="22" t="s">
        <v>191</v>
      </c>
      <c r="C38" s="13" t="s">
        <v>176</v>
      </c>
      <c r="D38" s="13"/>
      <c r="E38" s="7">
        <v>96</v>
      </c>
      <c r="F38" s="53">
        <v>93000</v>
      </c>
      <c r="G38" s="7">
        <v>25</v>
      </c>
      <c r="H38" s="53">
        <v>29360</v>
      </c>
      <c r="I38" s="14">
        <v>12</v>
      </c>
    </row>
    <row r="39" spans="1:9" x14ac:dyDescent="0.2">
      <c r="A39" s="276"/>
      <c r="B39" s="22" t="s">
        <v>300</v>
      </c>
      <c r="C39" s="13" t="s">
        <v>309</v>
      </c>
      <c r="D39" s="13"/>
      <c r="E39" s="7">
        <v>0</v>
      </c>
      <c r="F39" s="53">
        <v>0</v>
      </c>
      <c r="G39" s="7">
        <v>0</v>
      </c>
      <c r="H39" s="53">
        <v>171700</v>
      </c>
      <c r="I39" s="14"/>
    </row>
    <row r="40" spans="1:9" x14ac:dyDescent="0.2">
      <c r="A40" s="276"/>
      <c r="I40" s="14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</sheetData>
  <mergeCells count="12">
    <mergeCell ref="A26:A40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ColWidth="32.7109375" defaultRowHeight="12.75" x14ac:dyDescent="0.2"/>
  <cols>
    <col min="1" max="1" width="8.85546875" style="4" customWidth="1"/>
    <col min="2" max="2" width="62.7109375" style="3" customWidth="1"/>
    <col min="3" max="3" width="10.1406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533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85">
        <v>1</v>
      </c>
      <c r="B12" s="8" t="s">
        <v>80</v>
      </c>
      <c r="C12" s="8"/>
      <c r="D12" s="9"/>
      <c r="E12" s="7"/>
      <c r="F12" s="281">
        <f>[3]свод!$DR$12</f>
        <v>470868.36</v>
      </c>
      <c r="G12" s="7"/>
      <c r="H12" s="281">
        <f>[3]свод!$DR$12</f>
        <v>470868.36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[3]свод!$DR$13</f>
        <v>64141.319999999992</v>
      </c>
      <c r="G21" s="7"/>
      <c r="H21" s="10">
        <f>[3]свод!$DR$13</f>
        <v>64141.319999999992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[3]свод!$DR$14</f>
        <v>54197.520000000004</v>
      </c>
      <c r="G22" s="7"/>
      <c r="H22" s="10">
        <f>[3]свод!$DR$14</f>
        <v>54197.520000000004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[3]свод!$DR$15</f>
        <v>0</v>
      </c>
      <c r="G23" s="7"/>
      <c r="H23" s="10">
        <f>[3]свод!$DR$15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[3]свод!$DR$16</f>
        <v>87389.88</v>
      </c>
      <c r="G24" s="7"/>
      <c r="H24" s="7">
        <f>[3]свод!$DR$16</f>
        <v>87389.88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[3]свод!$DR$17</f>
        <v>27843.239999999998</v>
      </c>
      <c r="G25" s="7"/>
      <c r="H25" s="7">
        <f>[3]свод!$DR$17</f>
        <v>27843.239999999998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SUM(F28:F37)</f>
        <v>689000</v>
      </c>
      <c r="G26" s="7"/>
      <c r="H26" s="10">
        <v>638310</v>
      </c>
      <c r="I26" s="14"/>
    </row>
    <row r="27" spans="1:9" x14ac:dyDescent="0.2">
      <c r="A27" s="271"/>
      <c r="B27" s="8" t="s">
        <v>384</v>
      </c>
      <c r="C27" s="8" t="s">
        <v>188</v>
      </c>
      <c r="D27" s="8"/>
      <c r="E27" s="7">
        <v>0</v>
      </c>
      <c r="F27" s="53">
        <v>0</v>
      </c>
      <c r="G27" s="7">
        <v>0.26</v>
      </c>
      <c r="H27" s="10">
        <v>44770</v>
      </c>
      <c r="I27" s="14">
        <v>24</v>
      </c>
    </row>
    <row r="28" spans="1:9" x14ac:dyDescent="0.2">
      <c r="A28" s="271"/>
      <c r="B28" s="23" t="s">
        <v>1</v>
      </c>
      <c r="C28" s="13" t="s">
        <v>176</v>
      </c>
      <c r="D28" s="13"/>
      <c r="E28" s="7">
        <v>2</v>
      </c>
      <c r="F28" s="53">
        <v>600000</v>
      </c>
      <c r="G28" s="7">
        <v>2</v>
      </c>
      <c r="H28" s="10">
        <v>436443</v>
      </c>
      <c r="I28" s="14">
        <v>36</v>
      </c>
    </row>
    <row r="29" spans="1:9" x14ac:dyDescent="0.2">
      <c r="A29" s="271"/>
      <c r="B29" s="22" t="s">
        <v>55</v>
      </c>
      <c r="C29" s="13" t="s">
        <v>229</v>
      </c>
      <c r="D29" s="13"/>
      <c r="E29" s="7">
        <v>16</v>
      </c>
      <c r="F29" s="53">
        <v>12800</v>
      </c>
      <c r="G29" s="7">
        <v>0</v>
      </c>
      <c r="H29" s="53">
        <v>0</v>
      </c>
      <c r="I29" s="14">
        <v>12</v>
      </c>
    </row>
    <row r="30" spans="1:9" x14ac:dyDescent="0.2">
      <c r="A30" s="271"/>
      <c r="B30" s="22" t="s">
        <v>2</v>
      </c>
      <c r="C30" s="13" t="s">
        <v>229</v>
      </c>
      <c r="D30" s="13"/>
      <c r="E30" s="7">
        <v>2</v>
      </c>
      <c r="F30" s="53">
        <v>14000</v>
      </c>
      <c r="G30" s="7">
        <v>1</v>
      </c>
      <c r="H30" s="53">
        <v>1690</v>
      </c>
      <c r="I30" s="14">
        <v>12</v>
      </c>
    </row>
    <row r="31" spans="1:9" x14ac:dyDescent="0.2">
      <c r="A31" s="271"/>
      <c r="B31" s="22" t="s">
        <v>203</v>
      </c>
      <c r="C31" s="13" t="s">
        <v>229</v>
      </c>
      <c r="D31" s="13"/>
      <c r="E31" s="7">
        <v>0</v>
      </c>
      <c r="F31" s="53">
        <v>0</v>
      </c>
      <c r="G31" s="7">
        <v>2</v>
      </c>
      <c r="H31" s="53">
        <v>3020</v>
      </c>
      <c r="I31" s="14">
        <v>12</v>
      </c>
    </row>
    <row r="32" spans="1:9" x14ac:dyDescent="0.2">
      <c r="A32" s="271"/>
      <c r="B32" s="22" t="s">
        <v>303</v>
      </c>
      <c r="C32" s="13" t="s">
        <v>188</v>
      </c>
      <c r="D32" s="13"/>
      <c r="E32" s="7">
        <v>0</v>
      </c>
      <c r="F32" s="53">
        <v>0</v>
      </c>
      <c r="G32" s="7">
        <v>6.0000000000000001E-3</v>
      </c>
      <c r="H32" s="53">
        <v>7960</v>
      </c>
      <c r="I32" s="14">
        <v>12</v>
      </c>
    </row>
    <row r="33" spans="1:9" x14ac:dyDescent="0.2">
      <c r="A33" s="271"/>
      <c r="B33" s="22" t="s">
        <v>110</v>
      </c>
      <c r="C33" s="13" t="s">
        <v>176</v>
      </c>
      <c r="D33" s="13"/>
      <c r="E33" s="7">
        <v>0</v>
      </c>
      <c r="F33" s="53">
        <v>0</v>
      </c>
      <c r="G33" s="7">
        <v>2</v>
      </c>
      <c r="H33" s="53">
        <v>4960</v>
      </c>
      <c r="I33" s="14">
        <v>12</v>
      </c>
    </row>
    <row r="34" spans="1:9" x14ac:dyDescent="0.2">
      <c r="A34" s="271"/>
      <c r="B34" s="22" t="s">
        <v>189</v>
      </c>
      <c r="C34" s="13" t="s">
        <v>176</v>
      </c>
      <c r="D34" s="13"/>
      <c r="E34" s="7">
        <v>2</v>
      </c>
      <c r="F34" s="53">
        <v>2200</v>
      </c>
      <c r="G34" s="7">
        <v>15</v>
      </c>
      <c r="H34" s="53">
        <v>18960</v>
      </c>
      <c r="I34" s="14">
        <v>12</v>
      </c>
    </row>
    <row r="35" spans="1:9" x14ac:dyDescent="0.2">
      <c r="A35" s="271"/>
      <c r="B35" s="22" t="s">
        <v>190</v>
      </c>
      <c r="C35" s="13" t="s">
        <v>188</v>
      </c>
      <c r="D35" s="13"/>
      <c r="E35" s="7">
        <v>0.05</v>
      </c>
      <c r="F35" s="53">
        <v>25000</v>
      </c>
      <c r="G35" s="7">
        <v>0</v>
      </c>
      <c r="H35" s="53">
        <v>0</v>
      </c>
      <c r="I35" s="14">
        <v>12</v>
      </c>
    </row>
    <row r="36" spans="1:9" ht="25.5" x14ac:dyDescent="0.2">
      <c r="A36" s="271"/>
      <c r="B36" s="22" t="s">
        <v>191</v>
      </c>
      <c r="C36" s="13" t="s">
        <v>176</v>
      </c>
      <c r="D36" s="13"/>
      <c r="E36" s="7">
        <v>36</v>
      </c>
      <c r="F36" s="53">
        <v>35000</v>
      </c>
      <c r="G36" s="7">
        <v>11</v>
      </c>
      <c r="H36" s="53">
        <v>14120</v>
      </c>
      <c r="I36" s="14">
        <v>12</v>
      </c>
    </row>
    <row r="37" spans="1:9" x14ac:dyDescent="0.2">
      <c r="A37" s="271"/>
      <c r="B37" s="22" t="s">
        <v>300</v>
      </c>
      <c r="C37" s="13" t="s">
        <v>309</v>
      </c>
      <c r="D37" s="13"/>
      <c r="E37" s="7">
        <v>0</v>
      </c>
      <c r="F37" s="53">
        <v>0</v>
      </c>
      <c r="G37" s="7">
        <v>0</v>
      </c>
      <c r="H37" s="53">
        <v>106380</v>
      </c>
      <c r="I37" s="14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2">
    <mergeCell ref="A26:A37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H1"/>
    </sheetView>
  </sheetViews>
  <sheetFormatPr defaultColWidth="32.7109375" defaultRowHeight="12.75" x14ac:dyDescent="0.2"/>
  <cols>
    <col min="1" max="1" width="8.28515625" style="4" customWidth="1"/>
    <col min="2" max="2" width="58.5703125" style="3" customWidth="1"/>
    <col min="3" max="3" width="10.1406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534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85">
        <v>1</v>
      </c>
      <c r="B12" s="8" t="s">
        <v>80</v>
      </c>
      <c r="C12" s="8"/>
      <c r="D12" s="9"/>
      <c r="E12" s="7"/>
      <c r="F12" s="281">
        <f>[3]свод!$DS$12</f>
        <v>1324729.44</v>
      </c>
      <c r="G12" s="7"/>
      <c r="H12" s="281">
        <f>[3]свод!$DS$12</f>
        <v>1324729.44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81"/>
      <c r="I13" s="14"/>
    </row>
    <row r="14" spans="1:9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8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8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8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8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8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8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8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[3]свод!$DS$13</f>
        <v>180453.24</v>
      </c>
      <c r="G21" s="7"/>
      <c r="H21" s="10">
        <f>[3]свод!$DS$13</f>
        <v>180453.24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[3]свод!$DS$14</f>
        <v>152476.68</v>
      </c>
      <c r="G22" s="7"/>
      <c r="H22" s="10">
        <f>[3]свод!$DS$14</f>
        <v>152476.68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[3]свод!$DS$15</f>
        <v>0</v>
      </c>
      <c r="G23" s="7"/>
      <c r="H23" s="10">
        <f>[3]свод!$DS$15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[3]свод!$DS$16</f>
        <v>272036.52</v>
      </c>
      <c r="G24" s="7"/>
      <c r="H24" s="7">
        <f>[3]свод!$DS$16</f>
        <v>272036.52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[3]свод!$DS$17</f>
        <v>78336.72</v>
      </c>
      <c r="G25" s="7"/>
      <c r="H25" s="7">
        <f>[3]свод!$DS$17</f>
        <v>78336.72</v>
      </c>
      <c r="I25" s="14"/>
    </row>
    <row r="26" spans="1:9" ht="38.2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f>SUM(F27:F38)</f>
        <v>112000</v>
      </c>
      <c r="G26" s="7"/>
      <c r="H26" s="10">
        <v>140650</v>
      </c>
      <c r="I26" s="14"/>
    </row>
    <row r="27" spans="1:9" x14ac:dyDescent="0.2">
      <c r="A27" s="271"/>
      <c r="B27" s="8" t="s">
        <v>384</v>
      </c>
      <c r="C27" s="8" t="s">
        <v>188</v>
      </c>
      <c r="D27" s="8"/>
      <c r="E27" s="7">
        <v>0.03</v>
      </c>
      <c r="F27" s="63">
        <v>7000</v>
      </c>
      <c r="G27" s="7">
        <v>0.05</v>
      </c>
      <c r="H27" s="10">
        <v>8610</v>
      </c>
      <c r="I27" s="14">
        <v>24</v>
      </c>
    </row>
    <row r="28" spans="1:9" x14ac:dyDescent="0.2">
      <c r="A28" s="271"/>
      <c r="B28" s="8" t="s">
        <v>208</v>
      </c>
      <c r="C28" s="8" t="s">
        <v>176</v>
      </c>
      <c r="D28" s="8"/>
      <c r="E28" s="7">
        <v>0</v>
      </c>
      <c r="F28" s="63">
        <v>0</v>
      </c>
      <c r="G28" s="7">
        <v>1</v>
      </c>
      <c r="H28" s="10">
        <v>1690</v>
      </c>
      <c r="I28" s="14">
        <v>12</v>
      </c>
    </row>
    <row r="29" spans="1:9" x14ac:dyDescent="0.2">
      <c r="A29" s="271"/>
      <c r="B29" s="8" t="s">
        <v>203</v>
      </c>
      <c r="C29" s="8" t="s">
        <v>176</v>
      </c>
      <c r="D29" s="8"/>
      <c r="E29" s="7">
        <v>0</v>
      </c>
      <c r="F29" s="63">
        <v>0</v>
      </c>
      <c r="G29" s="7">
        <v>2</v>
      </c>
      <c r="H29" s="10">
        <v>3020</v>
      </c>
      <c r="I29" s="14">
        <v>12</v>
      </c>
    </row>
    <row r="30" spans="1:9" x14ac:dyDescent="0.2">
      <c r="A30" s="271"/>
      <c r="B30" s="8" t="s">
        <v>303</v>
      </c>
      <c r="C30" s="8" t="s">
        <v>321</v>
      </c>
      <c r="D30" s="8"/>
      <c r="E30" s="7">
        <v>0</v>
      </c>
      <c r="F30" s="63">
        <v>0</v>
      </c>
      <c r="G30" s="7">
        <v>1.7999999999999999E-2</v>
      </c>
      <c r="H30" s="10">
        <v>21230</v>
      </c>
      <c r="I30" s="14">
        <v>12</v>
      </c>
    </row>
    <row r="31" spans="1:9" x14ac:dyDescent="0.2">
      <c r="A31" s="271"/>
      <c r="B31" s="8" t="s">
        <v>237</v>
      </c>
      <c r="C31" s="8" t="s">
        <v>321</v>
      </c>
      <c r="D31" s="8"/>
      <c r="E31" s="7">
        <v>0</v>
      </c>
      <c r="F31" s="63">
        <v>0</v>
      </c>
      <c r="G31" s="7">
        <v>3.0000000000000001E-3</v>
      </c>
      <c r="H31" s="10">
        <v>3000</v>
      </c>
      <c r="I31" s="14">
        <v>12</v>
      </c>
    </row>
    <row r="32" spans="1:9" x14ac:dyDescent="0.2">
      <c r="A32" s="271"/>
      <c r="B32" s="8" t="s">
        <v>110</v>
      </c>
      <c r="C32" s="8" t="s">
        <v>176</v>
      </c>
      <c r="D32" s="8"/>
      <c r="E32" s="7">
        <v>0</v>
      </c>
      <c r="F32" s="63">
        <v>0</v>
      </c>
      <c r="G32" s="7">
        <v>4</v>
      </c>
      <c r="H32" s="10">
        <v>4780</v>
      </c>
      <c r="I32" s="14">
        <v>12</v>
      </c>
    </row>
    <row r="33" spans="1:9" x14ac:dyDescent="0.2">
      <c r="A33" s="271"/>
      <c r="B33" s="8" t="s">
        <v>402</v>
      </c>
      <c r="C33" s="8" t="s">
        <v>176</v>
      </c>
      <c r="D33" s="8"/>
      <c r="E33" s="7">
        <v>0</v>
      </c>
      <c r="F33" s="63">
        <v>0</v>
      </c>
      <c r="G33" s="7">
        <v>37</v>
      </c>
      <c r="H33" s="10">
        <v>40120</v>
      </c>
      <c r="I33" s="14">
        <v>12</v>
      </c>
    </row>
    <row r="34" spans="1:9" x14ac:dyDescent="0.2">
      <c r="A34" s="271"/>
      <c r="B34" s="8" t="s">
        <v>322</v>
      </c>
      <c r="C34" s="8" t="s">
        <v>188</v>
      </c>
      <c r="D34" s="8"/>
      <c r="E34" s="7">
        <v>0</v>
      </c>
      <c r="F34" s="63">
        <v>0</v>
      </c>
      <c r="G34" s="7">
        <v>0.02</v>
      </c>
      <c r="H34" s="10">
        <v>21140</v>
      </c>
      <c r="I34" s="14">
        <v>12</v>
      </c>
    </row>
    <row r="35" spans="1:9" x14ac:dyDescent="0.2">
      <c r="A35" s="271"/>
      <c r="B35" s="8" t="s">
        <v>244</v>
      </c>
      <c r="C35" s="8" t="s">
        <v>176</v>
      </c>
      <c r="D35" s="8"/>
      <c r="E35" s="7">
        <v>0</v>
      </c>
      <c r="F35" s="63">
        <v>0</v>
      </c>
      <c r="G35" s="7">
        <v>6</v>
      </c>
      <c r="H35" s="10">
        <v>7140</v>
      </c>
      <c r="I35" s="14">
        <v>12</v>
      </c>
    </row>
    <row r="36" spans="1:9" x14ac:dyDescent="0.2">
      <c r="A36" s="271"/>
      <c r="B36" s="8" t="s">
        <v>306</v>
      </c>
      <c r="C36" s="8" t="s">
        <v>176</v>
      </c>
      <c r="D36" s="8"/>
      <c r="E36" s="7">
        <v>0</v>
      </c>
      <c r="F36" s="63">
        <v>0</v>
      </c>
      <c r="G36" s="7">
        <v>4</v>
      </c>
      <c r="H36" s="10">
        <v>6980</v>
      </c>
      <c r="I36" s="14">
        <v>12</v>
      </c>
    </row>
    <row r="37" spans="1:9" x14ac:dyDescent="0.2">
      <c r="A37" s="271"/>
      <c r="B37" s="23" t="s">
        <v>55</v>
      </c>
      <c r="C37" s="13" t="s">
        <v>176</v>
      </c>
      <c r="D37" s="13"/>
      <c r="E37" s="7">
        <v>21</v>
      </c>
      <c r="F37" s="53">
        <v>105000</v>
      </c>
      <c r="G37" s="7">
        <v>0</v>
      </c>
      <c r="H37" s="53">
        <v>0</v>
      </c>
      <c r="I37" s="14">
        <v>12</v>
      </c>
    </row>
    <row r="38" spans="1:9" x14ac:dyDescent="0.2">
      <c r="A38" s="271"/>
      <c r="B38" s="23" t="s">
        <v>300</v>
      </c>
      <c r="C38" s="13" t="s">
        <v>309</v>
      </c>
      <c r="D38" s="13"/>
      <c r="E38" s="7">
        <v>0</v>
      </c>
      <c r="F38" s="53">
        <v>0</v>
      </c>
      <c r="G38" s="7">
        <v>0</v>
      </c>
      <c r="H38" s="53">
        <v>22940</v>
      </c>
      <c r="I38" s="14"/>
    </row>
  </sheetData>
  <mergeCells count="12">
    <mergeCell ref="A26:A38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H1"/>
    </sheetView>
  </sheetViews>
  <sheetFormatPr defaultColWidth="32.7109375" defaultRowHeight="12.75" x14ac:dyDescent="0.2"/>
  <cols>
    <col min="1" max="1" width="9.140625" style="4" customWidth="1"/>
    <col min="2" max="2" width="53" style="3" customWidth="1"/>
    <col min="3" max="3" width="10.42578125" style="3" customWidth="1"/>
    <col min="4" max="4" width="18.71093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78" t="s">
        <v>368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85">
        <v>1</v>
      </c>
      <c r="B12" s="8" t="s">
        <v>80</v>
      </c>
      <c r="C12" s="8"/>
      <c r="D12" s="9"/>
      <c r="E12" s="7"/>
      <c r="F12" s="281">
        <f>[3]свод!$DT$12</f>
        <v>2733905.7600000002</v>
      </c>
      <c r="G12" s="7"/>
      <c r="H12" s="281"/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7"/>
      <c r="F13" s="281"/>
      <c r="G13" s="7"/>
      <c r="H13" s="271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7"/>
      <c r="F14" s="281"/>
      <c r="G14" s="7"/>
      <c r="H14" s="271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7"/>
      <c r="F15" s="281"/>
      <c r="G15" s="7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7"/>
      <c r="F16" s="281"/>
      <c r="G16" s="7"/>
      <c r="H16" s="271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7"/>
      <c r="F17" s="281"/>
      <c r="G17" s="7"/>
      <c r="H17" s="271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7"/>
      <c r="F18" s="281"/>
      <c r="G18" s="7"/>
      <c r="H18" s="271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7"/>
      <c r="F19" s="281"/>
      <c r="G19" s="7"/>
      <c r="H19" s="271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7"/>
      <c r="F20" s="281"/>
      <c r="G20" s="7"/>
      <c r="H20" s="27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[3]свод!$DT$13</f>
        <v>372414.83999999997</v>
      </c>
      <c r="G21" s="7"/>
      <c r="H21" s="10"/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[3]свод!$DT$14</f>
        <v>314009.52</v>
      </c>
      <c r="G22" s="7"/>
      <c r="H22" s="10"/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[3]свод!$DT$15</f>
        <v>103366.92</v>
      </c>
      <c r="G23" s="7"/>
      <c r="H23" s="10"/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[3]свод!$DT$16</f>
        <v>765044.64</v>
      </c>
      <c r="G24" s="7"/>
      <c r="H24" s="10"/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v>0</v>
      </c>
      <c r="G25" s="7"/>
      <c r="H25" s="10"/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7"/>
      <c r="F26" s="53">
        <v>218300</v>
      </c>
      <c r="G26" s="7"/>
      <c r="H26" s="10"/>
      <c r="I26" s="14"/>
    </row>
    <row r="27" spans="1:9" x14ac:dyDescent="0.2">
      <c r="A27" s="271"/>
      <c r="B27" s="17" t="s">
        <v>230</v>
      </c>
      <c r="C27" s="13" t="s">
        <v>176</v>
      </c>
      <c r="D27" s="13"/>
      <c r="E27" s="7">
        <v>7</v>
      </c>
      <c r="F27" s="53">
        <v>99680</v>
      </c>
      <c r="G27" s="7"/>
      <c r="H27" s="7"/>
      <c r="I27" s="14"/>
    </row>
    <row r="28" spans="1:9" x14ac:dyDescent="0.2">
      <c r="A28" s="271"/>
      <c r="B28" s="18" t="s">
        <v>199</v>
      </c>
      <c r="C28" s="13" t="s">
        <v>176</v>
      </c>
      <c r="D28" s="13"/>
      <c r="E28" s="7">
        <v>5</v>
      </c>
      <c r="F28" s="53">
        <v>6320</v>
      </c>
      <c r="G28" s="7"/>
      <c r="H28" s="53"/>
      <c r="I28" s="14"/>
    </row>
    <row r="29" spans="1:9" x14ac:dyDescent="0.2">
      <c r="A29" s="271"/>
      <c r="B29" s="18" t="s">
        <v>110</v>
      </c>
      <c r="C29" s="13" t="s">
        <v>176</v>
      </c>
      <c r="D29" s="13"/>
      <c r="E29" s="7">
        <v>2</v>
      </c>
      <c r="F29" s="53">
        <v>5980</v>
      </c>
      <c r="G29" s="7"/>
      <c r="H29" s="53"/>
      <c r="I29" s="14"/>
    </row>
    <row r="30" spans="1:9" x14ac:dyDescent="0.2">
      <c r="A30" s="271"/>
      <c r="B30" s="18" t="s">
        <v>200</v>
      </c>
      <c r="C30" s="13" t="s">
        <v>176</v>
      </c>
      <c r="D30" s="13"/>
      <c r="E30" s="7">
        <v>13</v>
      </c>
      <c r="F30" s="53">
        <v>21680</v>
      </c>
      <c r="G30" s="7"/>
      <c r="H30" s="53"/>
      <c r="I30" s="14"/>
    </row>
    <row r="31" spans="1:9" x14ac:dyDescent="0.2">
      <c r="A31" s="271"/>
      <c r="B31" s="18" t="s">
        <v>56</v>
      </c>
      <c r="C31" s="13" t="s">
        <v>181</v>
      </c>
      <c r="D31" s="13"/>
      <c r="E31" s="7">
        <v>12</v>
      </c>
      <c r="F31" s="53">
        <v>11040</v>
      </c>
      <c r="G31" s="7"/>
      <c r="H31" s="53"/>
      <c r="I31" s="14"/>
    </row>
    <row r="32" spans="1:9" x14ac:dyDescent="0.2">
      <c r="A32" s="271"/>
      <c r="B32" s="18" t="s">
        <v>197</v>
      </c>
      <c r="C32" s="13" t="s">
        <v>176</v>
      </c>
      <c r="D32" s="13"/>
      <c r="E32" s="7">
        <v>31</v>
      </c>
      <c r="F32" s="53">
        <v>18600</v>
      </c>
      <c r="G32" s="7"/>
      <c r="H32" s="53"/>
      <c r="I32" s="14"/>
    </row>
    <row r="33" spans="1:9" x14ac:dyDescent="0.2">
      <c r="A33" s="271"/>
      <c r="B33" s="40" t="s">
        <v>204</v>
      </c>
      <c r="C33" s="13" t="s">
        <v>176</v>
      </c>
      <c r="D33" s="13"/>
      <c r="E33" s="7">
        <v>9</v>
      </c>
      <c r="F33" s="53">
        <v>8360</v>
      </c>
      <c r="G33" s="7"/>
      <c r="H33" s="53"/>
      <c r="I33" s="14"/>
    </row>
    <row r="34" spans="1:9" x14ac:dyDescent="0.2">
      <c r="A34" s="315" t="s">
        <v>71</v>
      </c>
      <c r="B34" s="316"/>
      <c r="C34" s="316"/>
      <c r="D34" s="316"/>
      <c r="E34" s="316"/>
      <c r="F34" s="316"/>
      <c r="G34" s="316"/>
      <c r="H34" s="316"/>
      <c r="I34" s="45"/>
    </row>
    <row r="35" spans="1:9" x14ac:dyDescent="0.2">
      <c r="E35" s="24"/>
      <c r="F35" s="24"/>
      <c r="G35" s="24"/>
      <c r="H35" s="24"/>
      <c r="I35" s="45"/>
    </row>
    <row r="36" spans="1:9" x14ac:dyDescent="0.2">
      <c r="E36" s="24"/>
      <c r="F36" s="24"/>
      <c r="G36" s="24"/>
      <c r="H36" s="24"/>
      <c r="I36" s="45"/>
    </row>
    <row r="37" spans="1:9" x14ac:dyDescent="0.2">
      <c r="E37" s="24"/>
      <c r="F37" s="24"/>
      <c r="G37" s="24"/>
      <c r="H37" s="24"/>
      <c r="I37" s="45"/>
    </row>
    <row r="38" spans="1:9" x14ac:dyDescent="0.2">
      <c r="E38" s="24"/>
      <c r="F38" s="24"/>
      <c r="G38" s="24"/>
      <c r="H38" s="24"/>
      <c r="I38" s="45"/>
    </row>
    <row r="39" spans="1:9" x14ac:dyDescent="0.2">
      <c r="E39" s="24"/>
      <c r="F39" s="24"/>
      <c r="G39" s="24"/>
      <c r="H39" s="24"/>
      <c r="I39" s="45"/>
    </row>
    <row r="40" spans="1:9" x14ac:dyDescent="0.2">
      <c r="E40" s="24"/>
      <c r="F40" s="24"/>
      <c r="G40" s="24"/>
      <c r="H40" s="24"/>
      <c r="I40" s="45"/>
    </row>
    <row r="41" spans="1:9" x14ac:dyDescent="0.2">
      <c r="E41" s="24"/>
      <c r="F41" s="24"/>
      <c r="G41" s="24"/>
      <c r="H41" s="24"/>
      <c r="I41" s="45"/>
    </row>
    <row r="42" spans="1:9" x14ac:dyDescent="0.2">
      <c r="I42" s="45"/>
    </row>
    <row r="43" spans="1:9" x14ac:dyDescent="0.2">
      <c r="I43" s="45"/>
    </row>
  </sheetData>
  <mergeCells count="13">
    <mergeCell ref="A2:I9"/>
    <mergeCell ref="A1:H1"/>
    <mergeCell ref="A34:H34"/>
    <mergeCell ref="A12:A20"/>
    <mergeCell ref="A26:A33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9.1406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4"/>
    </row>
    <row r="2" spans="1:9" ht="12.75" customHeight="1" x14ac:dyDescent="0.2">
      <c r="A2" s="278" t="s">
        <v>539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25"/>
      <c r="F12" s="273">
        <f>[3]свод!$DY$12</f>
        <v>904921.67999999993</v>
      </c>
      <c r="G12" s="25"/>
      <c r="H12" s="273">
        <f>[3]свод!$DY$12</f>
        <v>904921.67999999993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5"/>
      <c r="F13" s="273"/>
      <c r="G13" s="25"/>
      <c r="H13" s="273"/>
      <c r="I13" s="14"/>
    </row>
    <row r="14" spans="1:9" ht="25.5" x14ac:dyDescent="0.2">
      <c r="A14" s="286"/>
      <c r="B14" s="8" t="s">
        <v>83</v>
      </c>
      <c r="C14" s="8"/>
      <c r="D14" s="58" t="s">
        <v>84</v>
      </c>
      <c r="E14" s="25"/>
      <c r="F14" s="273"/>
      <c r="G14" s="25"/>
      <c r="H14" s="273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5"/>
      <c r="F15" s="273"/>
      <c r="G15" s="25"/>
      <c r="H15" s="273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5"/>
      <c r="F16" s="273"/>
      <c r="G16" s="25"/>
      <c r="H16" s="273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25"/>
      <c r="F17" s="273"/>
      <c r="G17" s="25"/>
      <c r="H17" s="273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25"/>
      <c r="F18" s="273"/>
      <c r="G18" s="25"/>
      <c r="H18" s="273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25"/>
      <c r="F19" s="273"/>
      <c r="G19" s="25"/>
      <c r="H19" s="273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25"/>
      <c r="F20" s="273"/>
      <c r="G20" s="25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[3]свод!$DY$13</f>
        <v>123267.48000000001</v>
      </c>
      <c r="G21" s="25"/>
      <c r="H21" s="10">
        <f>[3]свод!$DY$13</f>
        <v>123267.48000000001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[3]свод!$DY$14</f>
        <v>104156.76</v>
      </c>
      <c r="G22" s="25"/>
      <c r="H22" s="10">
        <f>[3]свод!$DY$14</f>
        <v>104156.76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[3]свод!$DY$15</f>
        <v>0</v>
      </c>
      <c r="G23" s="25"/>
      <c r="H23" s="10">
        <f>[3]свод!$DY$15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[3]свод!$DY$16</f>
        <v>181194.23999999999</v>
      </c>
      <c r="G24" s="25"/>
      <c r="H24" s="10">
        <f>[3]свод!$DY$16</f>
        <v>181194.23999999999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f>[3]свод!$DY$17</f>
        <v>53511.839999999997</v>
      </c>
      <c r="G25" s="25"/>
      <c r="H25" s="10">
        <f>[3]свод!$DY$17</f>
        <v>53511.839999999997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59">
        <f>SUM(F27:F39)</f>
        <v>1672100</v>
      </c>
      <c r="G26" s="25"/>
      <c r="H26" s="26">
        <v>1755070</v>
      </c>
      <c r="I26" s="14"/>
    </row>
    <row r="27" spans="1:9" x14ac:dyDescent="0.2">
      <c r="A27" s="271"/>
      <c r="B27" s="8" t="s">
        <v>7</v>
      </c>
      <c r="C27" s="8" t="s">
        <v>176</v>
      </c>
      <c r="D27" s="8"/>
      <c r="E27" s="25">
        <v>3</v>
      </c>
      <c r="F27" s="52">
        <v>900000</v>
      </c>
      <c r="G27" s="25">
        <v>3</v>
      </c>
      <c r="H27" s="26">
        <v>1095000</v>
      </c>
      <c r="I27" s="14">
        <v>36</v>
      </c>
    </row>
    <row r="28" spans="1:9" x14ac:dyDescent="0.2">
      <c r="A28" s="271"/>
      <c r="B28" s="8" t="s">
        <v>384</v>
      </c>
      <c r="C28" s="8" t="s">
        <v>188</v>
      </c>
      <c r="D28" s="8"/>
      <c r="E28" s="25">
        <v>0.28000000000000003</v>
      </c>
      <c r="F28" s="52">
        <v>72800</v>
      </c>
      <c r="G28" s="25">
        <v>0.64</v>
      </c>
      <c r="H28" s="59">
        <v>118120</v>
      </c>
      <c r="I28" s="14">
        <v>24</v>
      </c>
    </row>
    <row r="29" spans="1:9" x14ac:dyDescent="0.2">
      <c r="A29" s="271"/>
      <c r="B29" s="31" t="s">
        <v>208</v>
      </c>
      <c r="C29" s="13" t="s">
        <v>176</v>
      </c>
      <c r="D29" s="14"/>
      <c r="E29" s="25">
        <v>3</v>
      </c>
      <c r="F29" s="59">
        <v>21000</v>
      </c>
      <c r="G29" s="25">
        <v>2</v>
      </c>
      <c r="H29" s="26">
        <v>3640</v>
      </c>
      <c r="I29" s="14">
        <v>12</v>
      </c>
    </row>
    <row r="30" spans="1:9" ht="25.5" x14ac:dyDescent="0.2">
      <c r="A30" s="271"/>
      <c r="B30" s="23" t="s">
        <v>52</v>
      </c>
      <c r="C30" s="13" t="s">
        <v>176</v>
      </c>
      <c r="D30" s="14"/>
      <c r="E30" s="25">
        <v>1</v>
      </c>
      <c r="F30" s="59">
        <v>8000</v>
      </c>
      <c r="G30" s="14">
        <v>0</v>
      </c>
      <c r="H30" s="60">
        <v>0</v>
      </c>
      <c r="I30" s="14">
        <v>12</v>
      </c>
    </row>
    <row r="31" spans="1:9" x14ac:dyDescent="0.2">
      <c r="A31" s="271"/>
      <c r="B31" s="23" t="s">
        <v>376</v>
      </c>
      <c r="C31" s="13" t="s">
        <v>176</v>
      </c>
      <c r="D31" s="14"/>
      <c r="E31" s="14">
        <v>72</v>
      </c>
      <c r="F31" s="60">
        <v>574100</v>
      </c>
      <c r="G31" s="14">
        <v>72</v>
      </c>
      <c r="H31" s="60">
        <v>629917</v>
      </c>
      <c r="I31" s="14">
        <v>12</v>
      </c>
    </row>
    <row r="32" spans="1:9" x14ac:dyDescent="0.2">
      <c r="A32" s="271"/>
      <c r="B32" s="22" t="s">
        <v>184</v>
      </c>
      <c r="C32" s="13" t="s">
        <v>176</v>
      </c>
      <c r="D32" s="14"/>
      <c r="E32" s="14">
        <v>12</v>
      </c>
      <c r="F32" s="60">
        <v>13200</v>
      </c>
      <c r="G32" s="14">
        <v>25</v>
      </c>
      <c r="H32" s="60">
        <v>22520</v>
      </c>
      <c r="I32" s="14">
        <v>12</v>
      </c>
    </row>
    <row r="33" spans="1:9" x14ac:dyDescent="0.2">
      <c r="A33" s="271"/>
      <c r="B33" s="22" t="s">
        <v>324</v>
      </c>
      <c r="C33" s="13" t="s">
        <v>188</v>
      </c>
      <c r="D33" s="14"/>
      <c r="E33" s="14">
        <v>0</v>
      </c>
      <c r="F33" s="60">
        <v>0</v>
      </c>
      <c r="G33" s="14">
        <v>0.03</v>
      </c>
      <c r="H33" s="60">
        <v>35100</v>
      </c>
      <c r="I33" s="14">
        <v>12</v>
      </c>
    </row>
    <row r="34" spans="1:9" x14ac:dyDescent="0.2">
      <c r="A34" s="271"/>
      <c r="B34" s="31" t="s">
        <v>380</v>
      </c>
      <c r="C34" s="13" t="s">
        <v>188</v>
      </c>
      <c r="D34" s="14"/>
      <c r="E34" s="14">
        <v>6.0000000000000001E-3</v>
      </c>
      <c r="F34" s="60">
        <v>25800</v>
      </c>
      <c r="G34" s="14">
        <v>2.1999999999999999E-2</v>
      </c>
      <c r="H34" s="60">
        <v>16780</v>
      </c>
      <c r="I34" s="14">
        <v>12</v>
      </c>
    </row>
    <row r="35" spans="1:9" x14ac:dyDescent="0.2">
      <c r="A35" s="271"/>
      <c r="B35" s="31" t="s">
        <v>227</v>
      </c>
      <c r="C35" s="13" t="s">
        <v>188</v>
      </c>
      <c r="D35" s="14"/>
      <c r="E35" s="14">
        <v>4.0000000000000001E-3</v>
      </c>
      <c r="F35" s="60">
        <v>5200</v>
      </c>
      <c r="G35" s="14">
        <v>5.0000000000000001E-3</v>
      </c>
      <c r="H35" s="60">
        <v>5100</v>
      </c>
      <c r="I35" s="14">
        <v>12</v>
      </c>
    </row>
    <row r="36" spans="1:9" s="3" customFormat="1" x14ac:dyDescent="0.2">
      <c r="A36" s="271"/>
      <c r="B36" s="23" t="s">
        <v>110</v>
      </c>
      <c r="C36" s="13" t="s">
        <v>325</v>
      </c>
      <c r="D36" s="14"/>
      <c r="E36" s="14">
        <v>0</v>
      </c>
      <c r="F36" s="60">
        <v>0</v>
      </c>
      <c r="G36" s="14">
        <v>5</v>
      </c>
      <c r="H36" s="60">
        <v>11200</v>
      </c>
      <c r="I36" s="14">
        <v>12</v>
      </c>
    </row>
    <row r="37" spans="1:9" x14ac:dyDescent="0.2">
      <c r="A37" s="271"/>
      <c r="B37" s="23" t="s">
        <v>202</v>
      </c>
      <c r="C37" s="13" t="s">
        <v>188</v>
      </c>
      <c r="D37" s="14"/>
      <c r="E37" s="14">
        <v>0</v>
      </c>
      <c r="F37" s="60">
        <v>0</v>
      </c>
      <c r="G37" s="14">
        <v>0.2</v>
      </c>
      <c r="H37" s="60">
        <v>16200</v>
      </c>
      <c r="I37" s="14">
        <v>12</v>
      </c>
    </row>
    <row r="38" spans="1:9" x14ac:dyDescent="0.2">
      <c r="A38" s="271"/>
      <c r="B38" s="22" t="s">
        <v>353</v>
      </c>
      <c r="C38" s="13" t="s">
        <v>176</v>
      </c>
      <c r="D38" s="14"/>
      <c r="E38" s="14">
        <v>54</v>
      </c>
      <c r="F38" s="60">
        <v>52000</v>
      </c>
      <c r="G38" s="14">
        <v>6</v>
      </c>
      <c r="H38" s="60">
        <v>5480</v>
      </c>
      <c r="I38" s="14">
        <v>12</v>
      </c>
    </row>
    <row r="39" spans="1:9" x14ac:dyDescent="0.2">
      <c r="A39" s="271"/>
      <c r="B39" s="22" t="s">
        <v>300</v>
      </c>
      <c r="C39" s="13" t="s">
        <v>242</v>
      </c>
      <c r="D39" s="14"/>
      <c r="E39" s="14">
        <v>0</v>
      </c>
      <c r="F39" s="60">
        <v>0</v>
      </c>
      <c r="G39" s="14">
        <v>0</v>
      </c>
      <c r="H39" s="60">
        <v>46830</v>
      </c>
      <c r="I39" s="14"/>
    </row>
    <row r="40" spans="1:9" x14ac:dyDescent="0.2">
      <c r="I40" s="45"/>
    </row>
    <row r="41" spans="1:9" x14ac:dyDescent="0.2">
      <c r="I41" s="45"/>
    </row>
  </sheetData>
  <mergeCells count="12">
    <mergeCell ref="A26:A39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9.1406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4"/>
    </row>
    <row r="2" spans="1:9" ht="12.75" customHeight="1" x14ac:dyDescent="0.2">
      <c r="A2" s="284" t="s">
        <v>538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25"/>
      <c r="F12" s="273">
        <f>[3]свод!$DX$12</f>
        <v>1541893.68</v>
      </c>
      <c r="G12" s="25"/>
      <c r="H12" s="273">
        <f>[3]свод!$DX$12</f>
        <v>1541893.68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5"/>
      <c r="F13" s="273"/>
      <c r="G13" s="25"/>
      <c r="H13" s="273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25"/>
      <c r="F14" s="273"/>
      <c r="G14" s="25"/>
      <c r="H14" s="273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5"/>
      <c r="F15" s="273"/>
      <c r="G15" s="25"/>
      <c r="H15" s="273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5"/>
      <c r="F16" s="273"/>
      <c r="G16" s="25"/>
      <c r="H16" s="273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25"/>
      <c r="F17" s="273"/>
      <c r="G17" s="25"/>
      <c r="H17" s="273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25"/>
      <c r="F18" s="273"/>
      <c r="G18" s="25"/>
      <c r="H18" s="273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25"/>
      <c r="F19" s="273"/>
      <c r="G19" s="25"/>
      <c r="H19" s="273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25"/>
      <c r="F20" s="273"/>
      <c r="G20" s="25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[3]свод!$DX$13</f>
        <v>210036.24</v>
      </c>
      <c r="G21" s="25"/>
      <c r="H21" s="10">
        <f>[3]свод!$DX$13</f>
        <v>210036.24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[3]свод!$DX$14</f>
        <v>177471.96</v>
      </c>
      <c r="G22" s="25"/>
      <c r="H22" s="10">
        <f>[3]свод!$DX$14</f>
        <v>177471.96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[3]свод!$DX$15</f>
        <v>0</v>
      </c>
      <c r="G23" s="25"/>
      <c r="H23" s="10">
        <f>[3]свод!$DX$15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[3]свод!$DX$16</f>
        <v>318493.44</v>
      </c>
      <c r="G24" s="25"/>
      <c r="H24" s="10">
        <f>[3]свод!$DX$16</f>
        <v>318493.44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f>[3]свод!$DX$17</f>
        <v>91179.839999999997</v>
      </c>
      <c r="G25" s="25"/>
      <c r="H25" s="10">
        <f>[3]свод!$DX$17</f>
        <v>91179.839999999997</v>
      </c>
      <c r="I25" s="14"/>
    </row>
    <row r="26" spans="1:9" ht="25.5" x14ac:dyDescent="0.2">
      <c r="A26" s="275">
        <v>7</v>
      </c>
      <c r="B26" s="8" t="s">
        <v>100</v>
      </c>
      <c r="C26" s="8"/>
      <c r="D26" s="8" t="s">
        <v>101</v>
      </c>
      <c r="E26" s="25"/>
      <c r="F26" s="59">
        <f>SUM(F27:F39)</f>
        <v>1416500</v>
      </c>
      <c r="G26" s="25"/>
      <c r="H26" s="26">
        <v>1152100</v>
      </c>
      <c r="I26" s="14"/>
    </row>
    <row r="27" spans="1:9" x14ac:dyDescent="0.2">
      <c r="A27" s="276"/>
      <c r="B27" s="8" t="s">
        <v>102</v>
      </c>
      <c r="C27" s="8" t="s">
        <v>188</v>
      </c>
      <c r="D27" s="8"/>
      <c r="E27" s="25">
        <v>1.28</v>
      </c>
      <c r="F27" s="52">
        <v>332800</v>
      </c>
      <c r="G27" s="25">
        <v>1.46</v>
      </c>
      <c r="H27" s="26">
        <v>244710</v>
      </c>
      <c r="I27" s="14">
        <v>24</v>
      </c>
    </row>
    <row r="28" spans="1:9" x14ac:dyDescent="0.2">
      <c r="A28" s="276"/>
      <c r="B28" s="8" t="s">
        <v>4</v>
      </c>
      <c r="C28" s="8" t="s">
        <v>176</v>
      </c>
      <c r="D28" s="8"/>
      <c r="E28" s="25">
        <v>3</v>
      </c>
      <c r="F28" s="52">
        <v>900000</v>
      </c>
      <c r="G28" s="25">
        <v>3</v>
      </c>
      <c r="H28" s="26">
        <v>729220</v>
      </c>
      <c r="I28" s="14">
        <v>36</v>
      </c>
    </row>
    <row r="29" spans="1:9" x14ac:dyDescent="0.2">
      <c r="A29" s="276"/>
      <c r="B29" s="31" t="s">
        <v>208</v>
      </c>
      <c r="C29" s="13" t="s">
        <v>176</v>
      </c>
      <c r="D29" s="14"/>
      <c r="E29" s="25">
        <v>3</v>
      </c>
      <c r="F29" s="59">
        <v>21000</v>
      </c>
      <c r="G29" s="25">
        <v>0</v>
      </c>
      <c r="H29" s="59">
        <v>0</v>
      </c>
      <c r="I29" s="14">
        <v>12</v>
      </c>
    </row>
    <row r="30" spans="1:9" ht="25.5" x14ac:dyDescent="0.2">
      <c r="A30" s="276"/>
      <c r="B30" s="31" t="s">
        <v>5</v>
      </c>
      <c r="C30" s="13" t="s">
        <v>176</v>
      </c>
      <c r="D30" s="14"/>
      <c r="E30" s="14">
        <v>7</v>
      </c>
      <c r="F30" s="60">
        <v>35000</v>
      </c>
      <c r="G30" s="14">
        <v>0</v>
      </c>
      <c r="H30" s="60">
        <v>0</v>
      </c>
      <c r="I30" s="14">
        <v>12</v>
      </c>
    </row>
    <row r="31" spans="1:9" x14ac:dyDescent="0.2">
      <c r="A31" s="276"/>
      <c r="B31" s="23" t="s">
        <v>303</v>
      </c>
      <c r="C31" s="13" t="s">
        <v>188</v>
      </c>
      <c r="D31" s="14"/>
      <c r="E31" s="14">
        <v>0</v>
      </c>
      <c r="F31" s="60">
        <v>0</v>
      </c>
      <c r="G31" s="14">
        <v>1.4999999999999999E-2</v>
      </c>
      <c r="H31" s="60">
        <v>21630</v>
      </c>
      <c r="I31" s="14">
        <v>12</v>
      </c>
    </row>
    <row r="32" spans="1:9" x14ac:dyDescent="0.2">
      <c r="A32" s="276"/>
      <c r="B32" s="23" t="s">
        <v>6</v>
      </c>
      <c r="C32" s="13" t="s">
        <v>188</v>
      </c>
      <c r="D32" s="14"/>
      <c r="E32" s="14">
        <v>0.01</v>
      </c>
      <c r="F32" s="60">
        <v>43000</v>
      </c>
      <c r="G32" s="14"/>
      <c r="H32" s="60"/>
      <c r="I32" s="14">
        <v>12</v>
      </c>
    </row>
    <row r="33" spans="1:9" x14ac:dyDescent="0.2">
      <c r="A33" s="276"/>
      <c r="B33" s="23" t="s">
        <v>210</v>
      </c>
      <c r="C33" s="13" t="s">
        <v>188</v>
      </c>
      <c r="D33" s="14"/>
      <c r="E33" s="14">
        <v>5.0000000000000001E-3</v>
      </c>
      <c r="F33" s="60">
        <v>6500</v>
      </c>
      <c r="G33" s="14">
        <v>4.0000000000000001E-3</v>
      </c>
      <c r="H33" s="60">
        <v>5100</v>
      </c>
      <c r="I33" s="14">
        <v>12</v>
      </c>
    </row>
    <row r="34" spans="1:9" ht="25.5" x14ac:dyDescent="0.2">
      <c r="A34" s="276"/>
      <c r="B34" s="23" t="s">
        <v>385</v>
      </c>
      <c r="C34" s="13" t="s">
        <v>176</v>
      </c>
      <c r="D34" s="14"/>
      <c r="E34" s="14">
        <v>1</v>
      </c>
      <c r="F34" s="60">
        <v>2000</v>
      </c>
      <c r="G34" s="14">
        <v>6</v>
      </c>
      <c r="H34" s="60">
        <v>17880</v>
      </c>
      <c r="I34" s="14">
        <v>12</v>
      </c>
    </row>
    <row r="35" spans="1:9" x14ac:dyDescent="0.2">
      <c r="A35" s="276"/>
      <c r="B35" s="23" t="s">
        <v>202</v>
      </c>
      <c r="C35" s="13" t="s">
        <v>188</v>
      </c>
      <c r="D35" s="14"/>
      <c r="E35" s="14">
        <v>0</v>
      </c>
      <c r="F35" s="60">
        <v>0</v>
      </c>
      <c r="G35" s="14">
        <v>0.06</v>
      </c>
      <c r="H35" s="60">
        <v>41120</v>
      </c>
      <c r="I35" s="14">
        <v>12</v>
      </c>
    </row>
    <row r="36" spans="1:9" x14ac:dyDescent="0.2">
      <c r="A36" s="276"/>
      <c r="B36" s="23" t="s">
        <v>304</v>
      </c>
      <c r="C36" s="13" t="s">
        <v>176</v>
      </c>
      <c r="D36" s="14"/>
      <c r="E36" s="14">
        <v>0</v>
      </c>
      <c r="F36" s="60">
        <v>0</v>
      </c>
      <c r="G36" s="14">
        <v>4</v>
      </c>
      <c r="H36" s="60">
        <v>3020</v>
      </c>
      <c r="I36" s="14">
        <v>12</v>
      </c>
    </row>
    <row r="37" spans="1:9" s="3" customFormat="1" x14ac:dyDescent="0.2">
      <c r="A37" s="276"/>
      <c r="B37" s="23" t="s">
        <v>403</v>
      </c>
      <c r="C37" s="13" t="s">
        <v>176</v>
      </c>
      <c r="D37" s="14"/>
      <c r="E37" s="14">
        <v>54</v>
      </c>
      <c r="F37" s="60">
        <v>52000</v>
      </c>
      <c r="G37" s="14">
        <v>11</v>
      </c>
      <c r="H37" s="60">
        <v>10600</v>
      </c>
      <c r="I37" s="14">
        <v>12</v>
      </c>
    </row>
    <row r="38" spans="1:9" x14ac:dyDescent="0.2">
      <c r="A38" s="276"/>
      <c r="B38" s="22" t="s">
        <v>184</v>
      </c>
      <c r="C38" s="13" t="s">
        <v>176</v>
      </c>
      <c r="D38" s="14"/>
      <c r="E38" s="14">
        <v>22</v>
      </c>
      <c r="F38" s="60">
        <v>24200</v>
      </c>
      <c r="G38" s="14">
        <v>27</v>
      </c>
      <c r="H38" s="60">
        <v>13610</v>
      </c>
      <c r="I38" s="14">
        <v>12</v>
      </c>
    </row>
    <row r="39" spans="1:9" x14ac:dyDescent="0.2">
      <c r="A39" s="276"/>
      <c r="B39" s="22" t="s">
        <v>300</v>
      </c>
      <c r="C39" s="13" t="s">
        <v>309</v>
      </c>
      <c r="D39" s="14"/>
      <c r="E39" s="14">
        <v>0</v>
      </c>
      <c r="F39" s="60">
        <v>0</v>
      </c>
      <c r="G39" s="14">
        <v>0</v>
      </c>
      <c r="H39" s="60">
        <v>65210</v>
      </c>
      <c r="I39" s="14"/>
    </row>
    <row r="40" spans="1:9" x14ac:dyDescent="0.2">
      <c r="A40" s="42"/>
      <c r="D40" s="45"/>
      <c r="E40" s="45"/>
      <c r="F40" s="45"/>
      <c r="G40" s="61"/>
      <c r="H40" s="45"/>
      <c r="I40" s="45"/>
    </row>
    <row r="41" spans="1:9" x14ac:dyDescent="0.2">
      <c r="A41" s="42"/>
      <c r="D41" s="45"/>
      <c r="E41" s="45"/>
      <c r="F41" s="45"/>
      <c r="G41" s="61"/>
      <c r="H41" s="45"/>
      <c r="I41" s="45"/>
    </row>
    <row r="42" spans="1:9" x14ac:dyDescent="0.2">
      <c r="A42" s="42"/>
      <c r="D42" s="45"/>
      <c r="E42" s="45"/>
      <c r="F42" s="45"/>
      <c r="G42" s="61"/>
      <c r="H42" s="45"/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</sheetData>
  <mergeCells count="12">
    <mergeCell ref="A26:A39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9.1406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4"/>
    </row>
    <row r="2" spans="1:9" ht="12.75" customHeight="1" x14ac:dyDescent="0.2">
      <c r="A2" s="278" t="s">
        <v>537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25"/>
      <c r="F12" s="273">
        <f>[3]свод!$DW$12</f>
        <v>717636.60000000009</v>
      </c>
      <c r="G12" s="25"/>
      <c r="H12" s="273">
        <f>[3]свод!$DW$12</f>
        <v>717636.60000000009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5"/>
      <c r="F13" s="273"/>
      <c r="G13" s="25"/>
      <c r="H13" s="273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25"/>
      <c r="F14" s="273"/>
      <c r="G14" s="25"/>
      <c r="H14" s="273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5"/>
      <c r="F15" s="273"/>
      <c r="G15" s="25"/>
      <c r="H15" s="273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5"/>
      <c r="F16" s="273"/>
      <c r="G16" s="25"/>
      <c r="H16" s="273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25"/>
      <c r="F17" s="273"/>
      <c r="G17" s="25"/>
      <c r="H17" s="273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25"/>
      <c r="F18" s="273"/>
      <c r="G18" s="25"/>
      <c r="H18" s="273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25"/>
      <c r="F19" s="273"/>
      <c r="G19" s="25"/>
      <c r="H19" s="273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25"/>
      <c r="F20" s="273"/>
      <c r="G20" s="25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[3]свод!$DW$13</f>
        <v>97757.040000000008</v>
      </c>
      <c r="G21" s="25"/>
      <c r="H21" s="10">
        <f>[3]свод!$DW$13</f>
        <v>97757.040000000008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[3]свод!$DW$14</f>
        <v>82600.44</v>
      </c>
      <c r="G22" s="25"/>
      <c r="H22" s="10">
        <f>[3]свод!$DW$14</f>
        <v>82600.44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[3]свод!$DW$15</f>
        <v>0</v>
      </c>
      <c r="G23" s="25"/>
      <c r="H23" s="10">
        <f>[3]свод!$DW$15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[3]свод!$DW$16</f>
        <v>182298.48</v>
      </c>
      <c r="G24" s="25"/>
      <c r="H24" s="10">
        <f>[3]свод!$DW$16</f>
        <v>182298.48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v>0</v>
      </c>
      <c r="G25" s="25"/>
      <c r="H25" s="10">
        <v>0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59">
        <f>SUM(F27:F37)</f>
        <v>112800</v>
      </c>
      <c r="G26" s="25"/>
      <c r="H26" s="26">
        <v>188930</v>
      </c>
      <c r="I26" s="14"/>
    </row>
    <row r="27" spans="1:9" ht="38.25" x14ac:dyDescent="0.2">
      <c r="A27" s="271"/>
      <c r="B27" s="136" t="s">
        <v>68</v>
      </c>
      <c r="C27" s="13" t="s">
        <v>176</v>
      </c>
      <c r="D27" s="14"/>
      <c r="E27" s="14">
        <v>3</v>
      </c>
      <c r="F27" s="60">
        <v>22500</v>
      </c>
      <c r="G27" s="25">
        <v>0</v>
      </c>
      <c r="H27" s="59">
        <v>0</v>
      </c>
      <c r="I27" s="14"/>
    </row>
    <row r="28" spans="1:9" x14ac:dyDescent="0.2">
      <c r="A28" s="271"/>
      <c r="B28" s="134" t="s">
        <v>208</v>
      </c>
      <c r="C28" s="13" t="s">
        <v>176</v>
      </c>
      <c r="D28" s="14"/>
      <c r="E28" s="14">
        <v>0</v>
      </c>
      <c r="F28" s="60">
        <v>0</v>
      </c>
      <c r="G28" s="25">
        <v>4</v>
      </c>
      <c r="H28" s="59">
        <v>5280</v>
      </c>
      <c r="I28" s="14">
        <v>12</v>
      </c>
    </row>
    <row r="29" spans="1:9" x14ac:dyDescent="0.2">
      <c r="A29" s="271"/>
      <c r="B29" s="134" t="s">
        <v>303</v>
      </c>
      <c r="C29" s="13" t="s">
        <v>188</v>
      </c>
      <c r="D29" s="14"/>
      <c r="E29" s="14">
        <v>0</v>
      </c>
      <c r="F29" s="60">
        <v>0</v>
      </c>
      <c r="G29" s="25">
        <v>6.0000000000000001E-3</v>
      </c>
      <c r="H29" s="59">
        <v>8160</v>
      </c>
      <c r="I29" s="14">
        <v>12</v>
      </c>
    </row>
    <row r="30" spans="1:9" x14ac:dyDescent="0.2">
      <c r="A30" s="271"/>
      <c r="B30" s="23" t="s">
        <v>380</v>
      </c>
      <c r="C30" s="13" t="s">
        <v>188</v>
      </c>
      <c r="D30" s="14"/>
      <c r="E30" s="14">
        <v>5.0000000000000001E-3</v>
      </c>
      <c r="F30" s="60">
        <v>21500</v>
      </c>
      <c r="G30" s="14">
        <v>0</v>
      </c>
      <c r="H30" s="60">
        <v>0</v>
      </c>
      <c r="I30" s="14">
        <v>12</v>
      </c>
    </row>
    <row r="31" spans="1:9" x14ac:dyDescent="0.2">
      <c r="A31" s="271"/>
      <c r="B31" s="23" t="s">
        <v>227</v>
      </c>
      <c r="C31" s="13" t="s">
        <v>188</v>
      </c>
      <c r="D31" s="14"/>
      <c r="E31" s="14">
        <v>8.0000000000000002E-3</v>
      </c>
      <c r="F31" s="60">
        <v>10400</v>
      </c>
      <c r="G31" s="25">
        <v>2.5999999999999999E-2</v>
      </c>
      <c r="H31" s="54">
        <v>25320</v>
      </c>
      <c r="I31" s="14">
        <v>12</v>
      </c>
    </row>
    <row r="32" spans="1:9" x14ac:dyDescent="0.2">
      <c r="A32" s="271"/>
      <c r="B32" s="23" t="s">
        <v>59</v>
      </c>
      <c r="C32" s="13" t="s">
        <v>176</v>
      </c>
      <c r="D32" s="14"/>
      <c r="E32" s="14">
        <v>2</v>
      </c>
      <c r="F32" s="60">
        <v>4000</v>
      </c>
      <c r="G32" s="14">
        <v>0</v>
      </c>
      <c r="H32" s="60">
        <v>0</v>
      </c>
      <c r="I32" s="14">
        <v>12</v>
      </c>
    </row>
    <row r="33" spans="1:9" s="3" customFormat="1" x14ac:dyDescent="0.2">
      <c r="A33" s="271"/>
      <c r="B33" s="31" t="s">
        <v>184</v>
      </c>
      <c r="C33" s="13" t="s">
        <v>176</v>
      </c>
      <c r="D33" s="14"/>
      <c r="E33" s="14">
        <v>4</v>
      </c>
      <c r="F33" s="60">
        <v>4400</v>
      </c>
      <c r="G33" s="14">
        <v>5</v>
      </c>
      <c r="H33" s="60">
        <v>2520</v>
      </c>
      <c r="I33" s="14">
        <v>12</v>
      </c>
    </row>
    <row r="34" spans="1:9" x14ac:dyDescent="0.2">
      <c r="A34" s="271"/>
      <c r="B34" s="23" t="s">
        <v>403</v>
      </c>
      <c r="C34" s="13" t="s">
        <v>176</v>
      </c>
      <c r="D34" s="14"/>
      <c r="E34" s="14">
        <v>0</v>
      </c>
      <c r="F34" s="60">
        <v>0</v>
      </c>
      <c r="G34" s="14">
        <v>61</v>
      </c>
      <c r="H34" s="60">
        <v>59170</v>
      </c>
      <c r="I34" s="14">
        <v>12</v>
      </c>
    </row>
    <row r="35" spans="1:9" x14ac:dyDescent="0.2">
      <c r="A35" s="271"/>
      <c r="B35" s="23" t="s">
        <v>304</v>
      </c>
      <c r="C35" s="13" t="s">
        <v>176</v>
      </c>
      <c r="D35" s="14"/>
      <c r="E35" s="14">
        <v>0</v>
      </c>
      <c r="F35" s="60">
        <v>0</v>
      </c>
      <c r="G35" s="14">
        <v>8</v>
      </c>
      <c r="H35" s="60">
        <v>10220</v>
      </c>
      <c r="I35" s="14">
        <v>12</v>
      </c>
    </row>
    <row r="36" spans="1:9" x14ac:dyDescent="0.2">
      <c r="A36" s="271"/>
      <c r="B36" s="23" t="s">
        <v>190</v>
      </c>
      <c r="C36" s="13" t="s">
        <v>188</v>
      </c>
      <c r="D36" s="14"/>
      <c r="E36" s="14">
        <v>0.1</v>
      </c>
      <c r="F36" s="60">
        <v>50000</v>
      </c>
      <c r="G36" s="14">
        <v>7.0000000000000007E-2</v>
      </c>
      <c r="H36" s="60">
        <v>46770</v>
      </c>
      <c r="I36" s="14">
        <v>12</v>
      </c>
    </row>
    <row r="37" spans="1:9" x14ac:dyDescent="0.2">
      <c r="A37" s="271"/>
      <c r="B37" s="23" t="s">
        <v>300</v>
      </c>
      <c r="C37" s="13" t="s">
        <v>309</v>
      </c>
      <c r="D37" s="14"/>
      <c r="E37" s="14">
        <v>0</v>
      </c>
      <c r="F37" s="60">
        <v>0</v>
      </c>
      <c r="G37" s="14">
        <v>0</v>
      </c>
      <c r="H37" s="60">
        <v>31490</v>
      </c>
      <c r="I37" s="14"/>
    </row>
    <row r="38" spans="1:9" x14ac:dyDescent="0.2">
      <c r="A38" s="42"/>
      <c r="D38" s="45"/>
      <c r="E38" s="45"/>
      <c r="F38" s="45"/>
      <c r="G38" s="61"/>
      <c r="H38" s="45"/>
      <c r="I38" s="45"/>
    </row>
    <row r="39" spans="1:9" x14ac:dyDescent="0.2">
      <c r="A39" s="42"/>
      <c r="D39" s="45"/>
      <c r="E39" s="45"/>
      <c r="F39" s="45"/>
      <c r="G39" s="61"/>
      <c r="H39" s="45"/>
      <c r="I39" s="45"/>
    </row>
    <row r="40" spans="1:9" x14ac:dyDescent="0.2">
      <c r="A40" s="42"/>
      <c r="D40" s="45"/>
      <c r="E40" s="45"/>
      <c r="F40" s="45"/>
      <c r="G40" s="61"/>
      <c r="H40" s="45"/>
    </row>
  </sheetData>
  <mergeCells count="12">
    <mergeCell ref="A26:A37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57" style="15" customWidth="1"/>
    <col min="3" max="3" width="12.7109375" style="3" customWidth="1"/>
    <col min="4" max="4" width="16.42578125" style="3" customWidth="1"/>
    <col min="5" max="5" width="9.140625" style="4"/>
    <col min="6" max="6" width="15.5703125" style="4" customWidth="1"/>
    <col min="7" max="7" width="10.7109375" style="4" customWidth="1"/>
    <col min="8" max="8" width="15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90" t="s">
        <v>71</v>
      </c>
      <c r="B1" s="291"/>
      <c r="C1" s="291"/>
      <c r="D1" s="291"/>
      <c r="E1" s="291"/>
      <c r="F1" s="291"/>
      <c r="G1" s="291"/>
      <c r="H1" s="291"/>
    </row>
    <row r="2" spans="1:9" ht="12.75" customHeight="1" x14ac:dyDescent="0.2">
      <c r="A2" s="284" t="s">
        <v>502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285">
        <v>1</v>
      </c>
      <c r="B12" s="8" t="s">
        <v>80</v>
      </c>
      <c r="C12" s="8"/>
      <c r="D12" s="9"/>
      <c r="E12" s="271"/>
      <c r="F12" s="281">
        <f>[2]свод!$DJ$12</f>
        <v>2623302</v>
      </c>
      <c r="G12" s="271"/>
      <c r="H12" s="281">
        <f>[2]свод!$DJ$12</f>
        <v>2623302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71"/>
      <c r="F13" s="271"/>
      <c r="G13" s="271"/>
      <c r="H13" s="271"/>
      <c r="I13" s="14"/>
    </row>
    <row r="14" spans="1:9" ht="15.6" customHeight="1" x14ac:dyDescent="0.2">
      <c r="A14" s="286"/>
      <c r="B14" s="8" t="s">
        <v>83</v>
      </c>
      <c r="C14" s="8"/>
      <c r="D14" s="9" t="s">
        <v>84</v>
      </c>
      <c r="E14" s="271"/>
      <c r="F14" s="271"/>
      <c r="G14" s="271"/>
      <c r="H14" s="271"/>
      <c r="I14" s="14"/>
    </row>
    <row r="15" spans="1:9" ht="15.6" customHeight="1" x14ac:dyDescent="0.2">
      <c r="A15" s="286"/>
      <c r="B15" s="8" t="s">
        <v>85</v>
      </c>
      <c r="C15" s="8"/>
      <c r="D15" s="9" t="s">
        <v>86</v>
      </c>
      <c r="E15" s="271"/>
      <c r="F15" s="271"/>
      <c r="G15" s="271"/>
      <c r="H15" s="271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71"/>
      <c r="F16" s="271"/>
      <c r="G16" s="271"/>
      <c r="H16" s="271"/>
      <c r="I16" s="14"/>
    </row>
    <row r="17" spans="1:10" ht="15.6" customHeight="1" x14ac:dyDescent="0.2">
      <c r="A17" s="286"/>
      <c r="B17" s="8" t="s">
        <v>89</v>
      </c>
      <c r="C17" s="8"/>
      <c r="D17" s="9" t="s">
        <v>90</v>
      </c>
      <c r="E17" s="271"/>
      <c r="F17" s="271"/>
      <c r="G17" s="271"/>
      <c r="H17" s="271"/>
      <c r="I17" s="14"/>
    </row>
    <row r="18" spans="1:10" x14ac:dyDescent="0.2">
      <c r="A18" s="286"/>
      <c r="B18" s="8" t="s">
        <v>91</v>
      </c>
      <c r="C18" s="8"/>
      <c r="D18" s="9" t="s">
        <v>90</v>
      </c>
      <c r="E18" s="271"/>
      <c r="F18" s="271"/>
      <c r="G18" s="271"/>
      <c r="H18" s="271"/>
      <c r="I18" s="14"/>
    </row>
    <row r="19" spans="1:10" ht="31.15" customHeight="1" x14ac:dyDescent="0.2">
      <c r="A19" s="286"/>
      <c r="B19" s="8" t="s">
        <v>92</v>
      </c>
      <c r="C19" s="8"/>
      <c r="D19" s="9" t="s">
        <v>82</v>
      </c>
      <c r="E19" s="271"/>
      <c r="F19" s="271"/>
      <c r="G19" s="271"/>
      <c r="H19" s="271"/>
      <c r="I19" s="14"/>
    </row>
    <row r="20" spans="1:10" ht="16.149999999999999" customHeight="1" x14ac:dyDescent="0.2">
      <c r="A20" s="292"/>
      <c r="B20" s="8" t="s">
        <v>93</v>
      </c>
      <c r="C20" s="8"/>
      <c r="D20" s="9" t="s">
        <v>90</v>
      </c>
      <c r="E20" s="271"/>
      <c r="F20" s="271"/>
      <c r="G20" s="271"/>
      <c r="H20" s="271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[2]свод!$DJ$13</f>
        <v>357345.6</v>
      </c>
      <c r="G21" s="7"/>
      <c r="H21" s="10">
        <f>[2]свод!$DJ$13</f>
        <v>357345.6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[2]свод!$DJ$14</f>
        <v>301941.59999999998</v>
      </c>
      <c r="G22" s="7"/>
      <c r="H22" s="10">
        <f>[2]свод!$DJ$14</f>
        <v>301941.59999999998</v>
      </c>
      <c r="I22" s="14"/>
    </row>
    <row r="23" spans="1:10" ht="36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[2]свод!$DJ$15</f>
        <v>0</v>
      </c>
      <c r="G23" s="7"/>
      <c r="H23" s="10">
        <f>[2]свод!$DJ$15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[2]свод!$DJ$16</f>
        <v>563956.19999999995</v>
      </c>
      <c r="G24" s="7"/>
      <c r="H24" s="10">
        <f>[2]свод!$DJ$16</f>
        <v>563956.19999999995</v>
      </c>
      <c r="I24" s="14"/>
    </row>
    <row r="25" spans="1:10" ht="30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[2]свод!$DJ$17</f>
        <v>155128.68</v>
      </c>
      <c r="G25" s="7"/>
      <c r="H25" s="10">
        <f>[2]свод!$DJ$17</f>
        <v>155128.68</v>
      </c>
      <c r="I25" s="14"/>
    </row>
    <row r="26" spans="1:10" ht="31.9" customHeight="1" x14ac:dyDescent="0.2">
      <c r="A26" s="285">
        <v>7</v>
      </c>
      <c r="B26" s="8" t="s">
        <v>100</v>
      </c>
      <c r="C26" s="8"/>
      <c r="D26" s="8" t="s">
        <v>101</v>
      </c>
      <c r="E26" s="7"/>
      <c r="F26" s="10">
        <f>SUM(F27:F32)</f>
        <v>836448</v>
      </c>
      <c r="G26" s="10"/>
      <c r="H26" s="10">
        <f>H27+H28+H29+H30+H31+H32+H33</f>
        <v>1558822</v>
      </c>
      <c r="I26" s="14"/>
      <c r="J26" s="12"/>
    </row>
    <row r="27" spans="1:10" x14ac:dyDescent="0.2">
      <c r="A27" s="286"/>
      <c r="B27" s="8" t="s">
        <v>157</v>
      </c>
      <c r="C27" s="8" t="s">
        <v>61</v>
      </c>
      <c r="D27" s="9"/>
      <c r="E27" s="7">
        <v>3</v>
      </c>
      <c r="F27" s="10">
        <v>780000</v>
      </c>
      <c r="G27" s="7">
        <v>3</v>
      </c>
      <c r="H27" s="10">
        <v>886067</v>
      </c>
      <c r="I27" s="14">
        <v>36</v>
      </c>
    </row>
    <row r="28" spans="1:10" x14ac:dyDescent="0.2">
      <c r="A28" s="286"/>
      <c r="B28" s="8" t="s">
        <v>102</v>
      </c>
      <c r="C28" s="8" t="s">
        <v>233</v>
      </c>
      <c r="D28" s="9"/>
      <c r="E28" s="7"/>
      <c r="F28" s="10"/>
      <c r="G28" s="7">
        <v>50</v>
      </c>
      <c r="H28" s="10">
        <v>17824</v>
      </c>
      <c r="I28" s="14">
        <v>12</v>
      </c>
    </row>
    <row r="29" spans="1:10" x14ac:dyDescent="0.2">
      <c r="A29" s="286"/>
      <c r="B29" s="8" t="s">
        <v>110</v>
      </c>
      <c r="C29" s="8" t="s">
        <v>61</v>
      </c>
      <c r="D29" s="9"/>
      <c r="E29" s="7">
        <v>10</v>
      </c>
      <c r="F29" s="10">
        <v>23000</v>
      </c>
      <c r="G29" s="7">
        <v>4</v>
      </c>
      <c r="H29" s="10">
        <v>8194</v>
      </c>
      <c r="I29" s="14">
        <v>12</v>
      </c>
    </row>
    <row r="30" spans="1:10" x14ac:dyDescent="0.2">
      <c r="A30" s="286"/>
      <c r="B30" s="8" t="s">
        <v>244</v>
      </c>
      <c r="C30" s="8" t="s">
        <v>61</v>
      </c>
      <c r="D30" s="9"/>
      <c r="E30" s="7"/>
      <c r="F30" s="10"/>
      <c r="G30" s="7">
        <v>37</v>
      </c>
      <c r="H30" s="10">
        <v>30855</v>
      </c>
      <c r="I30" s="14">
        <v>12</v>
      </c>
    </row>
    <row r="31" spans="1:10" ht="25.5" x14ac:dyDescent="0.2">
      <c r="A31" s="286"/>
      <c r="B31" s="8" t="s">
        <v>119</v>
      </c>
      <c r="C31" s="8" t="s">
        <v>61</v>
      </c>
      <c r="D31" s="13"/>
      <c r="E31" s="35">
        <v>26</v>
      </c>
      <c r="F31" s="10">
        <v>10120</v>
      </c>
      <c r="G31" s="7">
        <v>11</v>
      </c>
      <c r="H31" s="10">
        <v>15782</v>
      </c>
      <c r="I31" s="14">
        <v>12</v>
      </c>
    </row>
    <row r="32" spans="1:10" x14ac:dyDescent="0.2">
      <c r="A32" s="286"/>
      <c r="B32" s="109" t="s">
        <v>184</v>
      </c>
      <c r="C32" s="110" t="s">
        <v>176</v>
      </c>
      <c r="D32" s="116"/>
      <c r="E32" s="148">
        <v>48</v>
      </c>
      <c r="F32" s="112">
        <v>23328</v>
      </c>
      <c r="G32" s="148">
        <v>130</v>
      </c>
      <c r="H32" s="112">
        <v>151484</v>
      </c>
      <c r="I32" s="145">
        <v>12</v>
      </c>
    </row>
    <row r="33" spans="1:9" x14ac:dyDescent="0.2">
      <c r="A33" s="286"/>
      <c r="B33" s="6" t="s">
        <v>300</v>
      </c>
      <c r="C33" s="8"/>
      <c r="D33" s="13"/>
      <c r="E33" s="35"/>
      <c r="F33" s="10"/>
      <c r="G33" s="35"/>
      <c r="H33" s="10">
        <v>448616</v>
      </c>
      <c r="I33" s="14"/>
    </row>
    <row r="34" spans="1:9" x14ac:dyDescent="0.2">
      <c r="A34" s="290" t="s">
        <v>71</v>
      </c>
      <c r="B34" s="291"/>
      <c r="C34" s="291"/>
      <c r="D34" s="291"/>
      <c r="E34" s="291"/>
      <c r="F34" s="291"/>
      <c r="G34" s="291"/>
      <c r="H34" s="291"/>
      <c r="I34" s="45"/>
    </row>
    <row r="35" spans="1:9" x14ac:dyDescent="0.2">
      <c r="F35" s="87"/>
      <c r="H35" s="87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</sheetData>
  <mergeCells count="15">
    <mergeCell ref="A34:H34"/>
    <mergeCell ref="A12:A20"/>
    <mergeCell ref="A26:A33"/>
    <mergeCell ref="A10:A11"/>
    <mergeCell ref="B10:B11"/>
    <mergeCell ref="E12:E20"/>
    <mergeCell ref="C10:C11"/>
    <mergeCell ref="D10:D11"/>
    <mergeCell ref="E10:F10"/>
    <mergeCell ref="A1:H1"/>
    <mergeCell ref="A2:I9"/>
    <mergeCell ref="H12:H20"/>
    <mergeCell ref="F12:F20"/>
    <mergeCell ref="G12:G20"/>
    <mergeCell ref="G10:H10"/>
  </mergeCells>
  <phoneticPr fontId="0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4.57031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4"/>
    </row>
    <row r="2" spans="1:9" ht="12.75" customHeight="1" x14ac:dyDescent="0.2">
      <c r="A2" s="278" t="s">
        <v>536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30.75" customHeight="1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25"/>
      <c r="F12" s="273">
        <f>[3]свод!$DV$12</f>
        <v>1277749.32</v>
      </c>
      <c r="G12" s="25"/>
      <c r="H12" s="273">
        <f>[3]свод!$DV$12</f>
        <v>1277749.32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5"/>
      <c r="F13" s="273"/>
      <c r="G13" s="25"/>
      <c r="H13" s="273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25"/>
      <c r="F14" s="273"/>
      <c r="G14" s="25"/>
      <c r="H14" s="273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5"/>
      <c r="F15" s="273"/>
      <c r="G15" s="25"/>
      <c r="H15" s="273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5"/>
      <c r="F16" s="273"/>
      <c r="G16" s="25"/>
      <c r="H16" s="273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25"/>
      <c r="F17" s="273"/>
      <c r="G17" s="25"/>
      <c r="H17" s="273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25"/>
      <c r="F18" s="273"/>
      <c r="G18" s="25"/>
      <c r="H18" s="273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25"/>
      <c r="F19" s="273"/>
      <c r="G19" s="25"/>
      <c r="H19" s="273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25"/>
      <c r="F20" s="273"/>
      <c r="G20" s="25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[3]свод!$DV$13</f>
        <v>174054.59999999998</v>
      </c>
      <c r="G21" s="25"/>
      <c r="H21" s="10">
        <f>[3]свод!$DV$13</f>
        <v>174054.59999999998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[3]свод!$DV$14</f>
        <v>147069.48000000001</v>
      </c>
      <c r="G22" s="25"/>
      <c r="H22" s="10">
        <f>[3]свод!$DV$14</f>
        <v>147069.48000000001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[3]свод!$DV$15</f>
        <v>0</v>
      </c>
      <c r="G23" s="25"/>
      <c r="H23" s="10">
        <f>[3]свод!$DV$15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[3]свод!$DV$16</f>
        <v>299846.03999999998</v>
      </c>
      <c r="G24" s="25"/>
      <c r="H24" s="10">
        <f>[3]свод!$DV$16</f>
        <v>299846.03999999998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f>[3]свод!$DV$17</f>
        <v>75559.200000000012</v>
      </c>
      <c r="G25" s="25"/>
      <c r="H25" s="10">
        <f>[3]свод!$DV$17</f>
        <v>75559.200000000012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59">
        <f>SUM(F28:F40)</f>
        <v>1140200</v>
      </c>
      <c r="G26" s="25"/>
      <c r="H26" s="26">
        <v>1319832</v>
      </c>
      <c r="I26" s="14"/>
    </row>
    <row r="27" spans="1:9" x14ac:dyDescent="0.2">
      <c r="A27" s="271"/>
      <c r="B27" s="8" t="s">
        <v>323</v>
      </c>
      <c r="C27" s="8" t="s">
        <v>188</v>
      </c>
      <c r="D27" s="8"/>
      <c r="E27" s="25">
        <v>0</v>
      </c>
      <c r="F27" s="59">
        <v>0</v>
      </c>
      <c r="G27" s="25">
        <v>0.03</v>
      </c>
      <c r="H27" s="26">
        <v>18120</v>
      </c>
      <c r="I27" s="14">
        <v>12</v>
      </c>
    </row>
    <row r="28" spans="1:9" x14ac:dyDescent="0.2">
      <c r="A28" s="271"/>
      <c r="B28" s="32" t="s">
        <v>104</v>
      </c>
      <c r="C28" s="8" t="s">
        <v>188</v>
      </c>
      <c r="D28" s="8"/>
      <c r="E28" s="25">
        <v>0.33</v>
      </c>
      <c r="F28" s="52">
        <v>85800</v>
      </c>
      <c r="G28" s="25">
        <v>0.33</v>
      </c>
      <c r="H28" s="26">
        <v>65140</v>
      </c>
      <c r="I28" s="14">
        <v>24</v>
      </c>
    </row>
    <row r="29" spans="1:9" ht="25.5" x14ac:dyDescent="0.2">
      <c r="A29" s="271"/>
      <c r="B29" s="32" t="s">
        <v>327</v>
      </c>
      <c r="C29" s="8" t="s">
        <v>188</v>
      </c>
      <c r="D29" s="8"/>
      <c r="E29" s="25">
        <v>0</v>
      </c>
      <c r="F29" s="52">
        <v>0</v>
      </c>
      <c r="G29" s="25">
        <v>0.157</v>
      </c>
      <c r="H29" s="26">
        <v>59032</v>
      </c>
      <c r="I29" s="14"/>
    </row>
    <row r="30" spans="1:9" x14ac:dyDescent="0.2">
      <c r="A30" s="271"/>
      <c r="B30" s="8" t="s">
        <v>57</v>
      </c>
      <c r="C30" s="8" t="s">
        <v>176</v>
      </c>
      <c r="D30" s="8"/>
      <c r="E30" s="25">
        <v>1</v>
      </c>
      <c r="F30" s="52">
        <v>860000</v>
      </c>
      <c r="G30" s="25">
        <v>0</v>
      </c>
      <c r="H30" s="26">
        <v>911720</v>
      </c>
      <c r="I30" s="14">
        <v>36</v>
      </c>
    </row>
    <row r="31" spans="1:9" x14ac:dyDescent="0.2">
      <c r="A31" s="271"/>
      <c r="B31" s="31" t="s">
        <v>208</v>
      </c>
      <c r="C31" s="13" t="s">
        <v>176</v>
      </c>
      <c r="D31" s="14"/>
      <c r="E31" s="25">
        <v>1</v>
      </c>
      <c r="F31" s="59">
        <v>8000</v>
      </c>
      <c r="G31" s="25">
        <v>4</v>
      </c>
      <c r="H31" s="59">
        <v>3670</v>
      </c>
      <c r="I31" s="14">
        <v>12</v>
      </c>
    </row>
    <row r="32" spans="1:9" ht="25.5" x14ac:dyDescent="0.2">
      <c r="A32" s="271"/>
      <c r="B32" s="31" t="s">
        <v>215</v>
      </c>
      <c r="C32" s="13" t="s">
        <v>176</v>
      </c>
      <c r="D32" s="14"/>
      <c r="E32" s="14">
        <v>3</v>
      </c>
      <c r="F32" s="60">
        <v>12000</v>
      </c>
      <c r="G32" s="14">
        <v>0</v>
      </c>
      <c r="H32" s="60">
        <v>0</v>
      </c>
      <c r="I32" s="14">
        <v>12</v>
      </c>
    </row>
    <row r="33" spans="1:9" x14ac:dyDescent="0.2">
      <c r="A33" s="271"/>
      <c r="B33" s="23" t="s">
        <v>303</v>
      </c>
      <c r="C33" s="13" t="s">
        <v>188</v>
      </c>
      <c r="D33" s="14"/>
      <c r="E33" s="14">
        <v>0</v>
      </c>
      <c r="F33" s="60">
        <v>0</v>
      </c>
      <c r="G33" s="14">
        <v>4.0000000000000001E-3</v>
      </c>
      <c r="H33" s="60">
        <v>5420</v>
      </c>
      <c r="I33" s="14">
        <v>12</v>
      </c>
    </row>
    <row r="34" spans="1:9" x14ac:dyDescent="0.2">
      <c r="A34" s="271"/>
      <c r="B34" s="23" t="s">
        <v>209</v>
      </c>
      <c r="C34" s="13" t="s">
        <v>188</v>
      </c>
      <c r="D34" s="14"/>
      <c r="E34" s="14">
        <v>0.01</v>
      </c>
      <c r="F34" s="60">
        <v>43000</v>
      </c>
      <c r="G34" s="25">
        <v>7.0000000000000007E-2</v>
      </c>
      <c r="H34" s="54">
        <v>68240</v>
      </c>
      <c r="I34" s="14">
        <v>12</v>
      </c>
    </row>
    <row r="35" spans="1:9" x14ac:dyDescent="0.2">
      <c r="A35" s="271"/>
      <c r="B35" s="23" t="s">
        <v>210</v>
      </c>
      <c r="C35" s="13" t="s">
        <v>188</v>
      </c>
      <c r="D35" s="14"/>
      <c r="E35" s="14">
        <v>4.0000000000000001E-3</v>
      </c>
      <c r="F35" s="60">
        <v>5200</v>
      </c>
      <c r="G35" s="14">
        <v>2.1999999999999999E-2</v>
      </c>
      <c r="H35" s="60">
        <v>23100</v>
      </c>
      <c r="I35" s="14">
        <v>12</v>
      </c>
    </row>
    <row r="36" spans="1:9" ht="25.5" x14ac:dyDescent="0.2">
      <c r="A36" s="271"/>
      <c r="B36" s="23" t="s">
        <v>385</v>
      </c>
      <c r="C36" s="13" t="s">
        <v>176</v>
      </c>
      <c r="D36" s="14"/>
      <c r="E36" s="14">
        <v>3</v>
      </c>
      <c r="F36" s="60">
        <v>6000</v>
      </c>
      <c r="G36" s="14">
        <v>6</v>
      </c>
      <c r="H36" s="60">
        <v>29800</v>
      </c>
      <c r="I36" s="14">
        <v>12</v>
      </c>
    </row>
    <row r="37" spans="1:9" x14ac:dyDescent="0.2">
      <c r="A37" s="271"/>
      <c r="B37" s="22" t="s">
        <v>184</v>
      </c>
      <c r="C37" s="13" t="s">
        <v>176</v>
      </c>
      <c r="D37" s="14"/>
      <c r="E37" s="14">
        <v>32</v>
      </c>
      <c r="F37" s="60">
        <v>35200</v>
      </c>
      <c r="G37" s="14">
        <v>68</v>
      </c>
      <c r="H37" s="60">
        <v>34270</v>
      </c>
      <c r="I37" s="14">
        <v>12</v>
      </c>
    </row>
    <row r="38" spans="1:9" s="3" customFormat="1" x14ac:dyDescent="0.2">
      <c r="A38" s="271"/>
      <c r="B38" s="22" t="s">
        <v>58</v>
      </c>
      <c r="C38" s="13" t="s">
        <v>188</v>
      </c>
      <c r="D38" s="14"/>
      <c r="E38" s="14">
        <v>0.1</v>
      </c>
      <c r="F38" s="60">
        <v>50000</v>
      </c>
      <c r="G38" s="14">
        <v>0.03</v>
      </c>
      <c r="H38" s="60">
        <v>28160</v>
      </c>
      <c r="I38" s="14">
        <v>12</v>
      </c>
    </row>
    <row r="39" spans="1:9" x14ac:dyDescent="0.2">
      <c r="A39" s="271"/>
      <c r="B39" s="22" t="s">
        <v>60</v>
      </c>
      <c r="C39" s="13" t="s">
        <v>176</v>
      </c>
      <c r="D39" s="14"/>
      <c r="E39" s="14">
        <v>36</v>
      </c>
      <c r="F39" s="60">
        <v>35000</v>
      </c>
      <c r="G39" s="14">
        <v>16</v>
      </c>
      <c r="H39" s="60">
        <v>14980</v>
      </c>
      <c r="I39" s="14"/>
    </row>
    <row r="40" spans="1:9" x14ac:dyDescent="0.2">
      <c r="A40" s="271"/>
      <c r="B40" s="22" t="s">
        <v>300</v>
      </c>
      <c r="C40" s="13" t="s">
        <v>305</v>
      </c>
      <c r="D40" s="14"/>
      <c r="E40" s="14">
        <v>0</v>
      </c>
      <c r="F40" s="60">
        <v>0</v>
      </c>
      <c r="G40" s="14">
        <v>0</v>
      </c>
      <c r="H40" s="60">
        <v>58180</v>
      </c>
      <c r="I40" s="14"/>
    </row>
    <row r="41" spans="1:9" x14ac:dyDescent="0.2">
      <c r="A41" s="42"/>
      <c r="D41" s="45"/>
      <c r="E41" s="45"/>
      <c r="F41" s="45"/>
      <c r="G41" s="61"/>
      <c r="H41" s="90"/>
      <c r="I41" s="45"/>
    </row>
    <row r="42" spans="1:9" x14ac:dyDescent="0.2">
      <c r="A42" s="42"/>
      <c r="D42" s="45"/>
      <c r="E42" s="45"/>
      <c r="F42" s="45"/>
      <c r="G42" s="61"/>
      <c r="H42" s="45"/>
    </row>
    <row r="43" spans="1:9" x14ac:dyDescent="0.2">
      <c r="A43" s="42"/>
      <c r="D43" s="45"/>
      <c r="E43" s="45"/>
      <c r="F43" s="45"/>
      <c r="G43" s="61"/>
      <c r="H43" s="45"/>
    </row>
  </sheetData>
  <mergeCells count="12">
    <mergeCell ref="A26:A40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9.1406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4"/>
    </row>
    <row r="2" spans="1:9" ht="12.75" customHeight="1" x14ac:dyDescent="0.2">
      <c r="A2" s="284" t="s">
        <v>535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2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85">
        <v>1</v>
      </c>
      <c r="B12" s="8" t="s">
        <v>80</v>
      </c>
      <c r="C12" s="8"/>
      <c r="D12" s="9"/>
      <c r="E12" s="25"/>
      <c r="F12" s="273">
        <f>[3]свод!$DU$12</f>
        <v>1697547.12</v>
      </c>
      <c r="G12" s="25"/>
      <c r="H12" s="273">
        <f>[3]свод!$DU$12</f>
        <v>1697547.12</v>
      </c>
      <c r="I12" s="14"/>
    </row>
    <row r="13" spans="1:9" x14ac:dyDescent="0.2">
      <c r="A13" s="286"/>
      <c r="B13" s="8" t="s">
        <v>81</v>
      </c>
      <c r="C13" s="8"/>
      <c r="D13" s="9" t="s">
        <v>82</v>
      </c>
      <c r="E13" s="25"/>
      <c r="F13" s="273"/>
      <c r="G13" s="25"/>
      <c r="H13" s="273"/>
      <c r="I13" s="14"/>
    </row>
    <row r="14" spans="1:9" ht="25.5" x14ac:dyDescent="0.2">
      <c r="A14" s="286"/>
      <c r="B14" s="8" t="s">
        <v>83</v>
      </c>
      <c r="C14" s="8"/>
      <c r="D14" s="9" t="s">
        <v>84</v>
      </c>
      <c r="E14" s="25"/>
      <c r="F14" s="273"/>
      <c r="G14" s="25"/>
      <c r="H14" s="273"/>
      <c r="I14" s="14"/>
    </row>
    <row r="15" spans="1:9" x14ac:dyDescent="0.2">
      <c r="A15" s="286"/>
      <c r="B15" s="8" t="s">
        <v>85</v>
      </c>
      <c r="C15" s="8"/>
      <c r="D15" s="9" t="s">
        <v>86</v>
      </c>
      <c r="E15" s="25"/>
      <c r="F15" s="273"/>
      <c r="G15" s="25"/>
      <c r="H15" s="273"/>
      <c r="I15" s="14"/>
    </row>
    <row r="16" spans="1:9" x14ac:dyDescent="0.2">
      <c r="A16" s="286"/>
      <c r="B16" s="8" t="s">
        <v>87</v>
      </c>
      <c r="C16" s="8"/>
      <c r="D16" s="9" t="s">
        <v>88</v>
      </c>
      <c r="E16" s="25"/>
      <c r="F16" s="273"/>
      <c r="G16" s="25"/>
      <c r="H16" s="273"/>
      <c r="I16" s="14"/>
    </row>
    <row r="17" spans="1:9" x14ac:dyDescent="0.2">
      <c r="A17" s="286"/>
      <c r="B17" s="8" t="s">
        <v>89</v>
      </c>
      <c r="C17" s="8"/>
      <c r="D17" s="9" t="s">
        <v>90</v>
      </c>
      <c r="E17" s="25"/>
      <c r="F17" s="273"/>
      <c r="G17" s="25"/>
      <c r="H17" s="273"/>
      <c r="I17" s="14"/>
    </row>
    <row r="18" spans="1:9" x14ac:dyDescent="0.2">
      <c r="A18" s="286"/>
      <c r="B18" s="8" t="s">
        <v>91</v>
      </c>
      <c r="C18" s="8"/>
      <c r="D18" s="9" t="s">
        <v>90</v>
      </c>
      <c r="E18" s="25"/>
      <c r="F18" s="273"/>
      <c r="G18" s="25"/>
      <c r="H18" s="273"/>
      <c r="I18" s="14"/>
    </row>
    <row r="19" spans="1:9" ht="25.5" x14ac:dyDescent="0.2">
      <c r="A19" s="286"/>
      <c r="B19" s="8" t="s">
        <v>92</v>
      </c>
      <c r="C19" s="8"/>
      <c r="D19" s="9" t="s">
        <v>82</v>
      </c>
      <c r="E19" s="25"/>
      <c r="F19" s="273"/>
      <c r="G19" s="25"/>
      <c r="H19" s="273"/>
      <c r="I19" s="14"/>
    </row>
    <row r="20" spans="1:9" x14ac:dyDescent="0.2">
      <c r="A20" s="292"/>
      <c r="B20" s="8" t="s">
        <v>93</v>
      </c>
      <c r="C20" s="8"/>
      <c r="D20" s="9" t="s">
        <v>90</v>
      </c>
      <c r="E20" s="25"/>
      <c r="F20" s="273"/>
      <c r="G20" s="25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[3]свод!$DU$13</f>
        <v>231240.59999999998</v>
      </c>
      <c r="G21" s="25"/>
      <c r="H21" s="10">
        <f>[3]свод!$DU$13</f>
        <v>231240.59999999998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[3]свод!$DU$14</f>
        <v>195387.96</v>
      </c>
      <c r="G22" s="25"/>
      <c r="H22" s="10">
        <f>[3]свод!$DU$14</f>
        <v>195387.96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[3]свод!$DU$15</f>
        <v>0</v>
      </c>
      <c r="G23" s="25"/>
      <c r="H23" s="10">
        <f>[3]свод!$DU$15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[3]свод!$DU$16</f>
        <v>358712.64</v>
      </c>
      <c r="G24" s="25"/>
      <c r="H24" s="10">
        <f>[3]свод!$DU$16</f>
        <v>358712.64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f>[3]свод!$DU$17</f>
        <v>100384.20000000001</v>
      </c>
      <c r="G25" s="25"/>
      <c r="H25" s="10">
        <f>[3]свод!$DU$17</f>
        <v>100384.20000000001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59">
        <f>SUM(F27:F40)</f>
        <v>1402200</v>
      </c>
      <c r="G26" s="25"/>
      <c r="H26" s="26">
        <v>623330</v>
      </c>
      <c r="I26" s="14"/>
    </row>
    <row r="27" spans="1:9" x14ac:dyDescent="0.2">
      <c r="A27" s="271"/>
      <c r="B27" s="8" t="s">
        <v>102</v>
      </c>
      <c r="C27" s="8" t="s">
        <v>188</v>
      </c>
      <c r="D27" s="8"/>
      <c r="E27" s="25">
        <v>0.64</v>
      </c>
      <c r="F27" s="59">
        <v>166400</v>
      </c>
      <c r="G27" s="25">
        <v>0</v>
      </c>
      <c r="H27" s="26">
        <v>0</v>
      </c>
      <c r="I27" s="14">
        <v>24</v>
      </c>
    </row>
    <row r="28" spans="1:9" x14ac:dyDescent="0.2">
      <c r="A28" s="271"/>
      <c r="B28" s="8" t="s">
        <v>3</v>
      </c>
      <c r="C28" s="8" t="s">
        <v>176</v>
      </c>
      <c r="D28" s="8"/>
      <c r="E28" s="25">
        <v>2</v>
      </c>
      <c r="F28" s="59">
        <v>600000</v>
      </c>
      <c r="G28" s="25">
        <v>2</v>
      </c>
      <c r="H28" s="26">
        <v>451170</v>
      </c>
      <c r="I28" s="14">
        <v>36</v>
      </c>
    </row>
    <row r="29" spans="1:9" x14ac:dyDescent="0.2">
      <c r="A29" s="271"/>
      <c r="B29" s="8" t="s">
        <v>354</v>
      </c>
      <c r="C29" s="8" t="s">
        <v>188</v>
      </c>
      <c r="D29" s="8"/>
      <c r="E29" s="25">
        <v>0.4</v>
      </c>
      <c r="F29" s="59">
        <v>400000</v>
      </c>
      <c r="G29" s="25">
        <v>0</v>
      </c>
      <c r="H29" s="26">
        <v>0</v>
      </c>
      <c r="I29" s="14">
        <v>12</v>
      </c>
    </row>
    <row r="30" spans="1:9" x14ac:dyDescent="0.2">
      <c r="A30" s="271"/>
      <c r="B30" s="31" t="s">
        <v>115</v>
      </c>
      <c r="C30" s="13" t="s">
        <v>176</v>
      </c>
      <c r="D30" s="14"/>
      <c r="E30" s="25">
        <v>2</v>
      </c>
      <c r="F30" s="59">
        <v>14000</v>
      </c>
      <c r="G30" s="25">
        <v>0</v>
      </c>
      <c r="H30" s="59">
        <v>0</v>
      </c>
      <c r="I30" s="14">
        <v>12</v>
      </c>
    </row>
    <row r="31" spans="1:9" x14ac:dyDescent="0.2">
      <c r="A31" s="271"/>
      <c r="B31" s="31" t="s">
        <v>203</v>
      </c>
      <c r="C31" s="13" t="s">
        <v>176</v>
      </c>
      <c r="D31" s="14"/>
      <c r="E31" s="25">
        <v>0</v>
      </c>
      <c r="F31" s="59">
        <v>0</v>
      </c>
      <c r="G31" s="25">
        <v>1</v>
      </c>
      <c r="H31" s="59">
        <v>1180</v>
      </c>
      <c r="I31" s="14">
        <v>12</v>
      </c>
    </row>
    <row r="32" spans="1:9" x14ac:dyDescent="0.2">
      <c r="A32" s="271"/>
      <c r="B32" s="23" t="s">
        <v>373</v>
      </c>
      <c r="C32" s="13" t="s">
        <v>176</v>
      </c>
      <c r="D32" s="14"/>
      <c r="E32" s="25">
        <v>8</v>
      </c>
      <c r="F32" s="59">
        <v>88000</v>
      </c>
      <c r="G32" s="25">
        <v>0</v>
      </c>
      <c r="H32" s="33">
        <v>0</v>
      </c>
      <c r="I32" s="14">
        <v>12</v>
      </c>
    </row>
    <row r="33" spans="1:9" ht="25.5" x14ac:dyDescent="0.2">
      <c r="A33" s="271"/>
      <c r="B33" s="23" t="s">
        <v>215</v>
      </c>
      <c r="C33" s="13" t="s">
        <v>176</v>
      </c>
      <c r="D33" s="14"/>
      <c r="E33" s="25">
        <v>3</v>
      </c>
      <c r="F33" s="33">
        <v>21000</v>
      </c>
      <c r="G33" s="25">
        <v>0</v>
      </c>
      <c r="H33" s="25">
        <v>0</v>
      </c>
      <c r="I33" s="14">
        <v>12</v>
      </c>
    </row>
    <row r="34" spans="1:9" x14ac:dyDescent="0.2">
      <c r="A34" s="271"/>
      <c r="B34" s="23" t="s">
        <v>380</v>
      </c>
      <c r="C34" s="13" t="s">
        <v>188</v>
      </c>
      <c r="D34" s="14"/>
      <c r="E34" s="25">
        <v>0.01</v>
      </c>
      <c r="F34" s="33">
        <v>43000</v>
      </c>
      <c r="G34" s="25">
        <v>5.0000000000000001E-3</v>
      </c>
      <c r="H34" s="33">
        <v>4200</v>
      </c>
      <c r="I34" s="14">
        <v>12</v>
      </c>
    </row>
    <row r="35" spans="1:9" x14ac:dyDescent="0.2">
      <c r="A35" s="271"/>
      <c r="B35" s="23" t="s">
        <v>227</v>
      </c>
      <c r="C35" s="13" t="s">
        <v>188</v>
      </c>
      <c r="D35" s="14"/>
      <c r="E35" s="25">
        <v>0.01</v>
      </c>
      <c r="F35" s="33">
        <v>13000</v>
      </c>
      <c r="G35" s="25">
        <v>4.0000000000000001E-3</v>
      </c>
      <c r="H35" s="33">
        <v>4230</v>
      </c>
      <c r="I35" s="14">
        <v>12</v>
      </c>
    </row>
    <row r="36" spans="1:9" ht="25.5" x14ac:dyDescent="0.2">
      <c r="A36" s="271"/>
      <c r="B36" s="23" t="s">
        <v>385</v>
      </c>
      <c r="C36" s="13" t="s">
        <v>176</v>
      </c>
      <c r="D36" s="14"/>
      <c r="E36" s="25">
        <v>1</v>
      </c>
      <c r="F36" s="33">
        <v>2000</v>
      </c>
      <c r="G36" s="25">
        <v>4</v>
      </c>
      <c r="H36" s="33">
        <v>8820</v>
      </c>
      <c r="I36" s="14">
        <v>12</v>
      </c>
    </row>
    <row r="37" spans="1:9" x14ac:dyDescent="0.2">
      <c r="A37" s="271"/>
      <c r="B37" s="22" t="s">
        <v>114</v>
      </c>
      <c r="C37" s="13" t="s">
        <v>176</v>
      </c>
      <c r="D37" s="14"/>
      <c r="E37" s="14">
        <v>18</v>
      </c>
      <c r="F37" s="60">
        <v>19800</v>
      </c>
      <c r="G37" s="14">
        <v>15</v>
      </c>
      <c r="H37" s="60">
        <v>17520</v>
      </c>
      <c r="I37" s="14">
        <v>12</v>
      </c>
    </row>
    <row r="38" spans="1:9" s="3" customFormat="1" x14ac:dyDescent="0.2">
      <c r="A38" s="271"/>
      <c r="B38" s="22" t="s">
        <v>306</v>
      </c>
      <c r="C38" s="13" t="s">
        <v>176</v>
      </c>
      <c r="D38" s="14"/>
      <c r="E38" s="14">
        <v>0</v>
      </c>
      <c r="F38" s="60">
        <v>0</v>
      </c>
      <c r="G38" s="14">
        <v>7</v>
      </c>
      <c r="H38" s="60">
        <v>8160</v>
      </c>
      <c r="I38" s="14">
        <v>12</v>
      </c>
    </row>
    <row r="39" spans="1:9" x14ac:dyDescent="0.2">
      <c r="A39" s="271"/>
      <c r="B39" s="22" t="s">
        <v>60</v>
      </c>
      <c r="C39" s="13" t="s">
        <v>176</v>
      </c>
      <c r="D39" s="14"/>
      <c r="E39" s="14">
        <v>36</v>
      </c>
      <c r="F39" s="60">
        <v>35000</v>
      </c>
      <c r="G39" s="14">
        <v>41</v>
      </c>
      <c r="H39" s="60">
        <v>24160</v>
      </c>
      <c r="I39" s="14">
        <v>12</v>
      </c>
    </row>
    <row r="40" spans="1:9" x14ac:dyDescent="0.2">
      <c r="A40" s="271"/>
      <c r="B40" s="22" t="s">
        <v>300</v>
      </c>
      <c r="C40" s="13" t="s">
        <v>309</v>
      </c>
      <c r="D40" s="14"/>
      <c r="E40" s="14">
        <v>0</v>
      </c>
      <c r="F40" s="60">
        <v>0</v>
      </c>
      <c r="G40" s="14">
        <v>0</v>
      </c>
      <c r="H40" s="60">
        <v>103890</v>
      </c>
      <c r="I40" s="14"/>
    </row>
    <row r="41" spans="1:9" x14ac:dyDescent="0.2">
      <c r="A41" s="42"/>
      <c r="D41" s="45"/>
      <c r="E41" s="45"/>
      <c r="F41" s="45"/>
      <c r="G41" s="61"/>
      <c r="I41" s="45"/>
    </row>
    <row r="42" spans="1:9" x14ac:dyDescent="0.2">
      <c r="A42" s="42"/>
      <c r="D42" s="45"/>
      <c r="E42" s="45"/>
      <c r="F42" s="45"/>
      <c r="G42" s="61"/>
    </row>
    <row r="43" spans="1:9" x14ac:dyDescent="0.2">
      <c r="A43" s="42"/>
      <c r="D43" s="45"/>
      <c r="E43" s="45"/>
      <c r="F43" s="45"/>
      <c r="G43" s="61"/>
    </row>
    <row r="44" spans="1:9" x14ac:dyDescent="0.2">
      <c r="A44" s="42"/>
      <c r="D44" s="45"/>
      <c r="E44" s="45"/>
      <c r="F44" s="45"/>
      <c r="G44" s="61"/>
    </row>
  </sheetData>
  <mergeCells count="12">
    <mergeCell ref="A26:A40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sqref="A1:I1"/>
    </sheetView>
  </sheetViews>
  <sheetFormatPr defaultColWidth="32.7109375" defaultRowHeight="18" customHeight="1" x14ac:dyDescent="0.2"/>
  <cols>
    <col min="1" max="1" width="7.28515625" style="34" customWidth="1"/>
    <col min="2" max="2" width="48.85546875" style="3" customWidth="1"/>
    <col min="3" max="3" width="69.7109375" style="3" customWidth="1"/>
    <col min="4" max="4" width="20.7109375" style="3" customWidth="1"/>
    <col min="5" max="5" width="15.42578125" style="3" customWidth="1"/>
    <col min="6" max="6" width="14.7109375" style="3" customWidth="1"/>
    <col min="7" max="7" width="16.42578125" style="3" customWidth="1"/>
    <col min="8" max="8" width="16.85546875" style="3" customWidth="1"/>
    <col min="9" max="9" width="16.28515625" style="3" customWidth="1"/>
    <col min="10" max="10" width="19.28515625" style="3" customWidth="1"/>
    <col min="11" max="11" width="19.28515625" style="4" customWidth="1"/>
    <col min="12" max="12" width="46.140625" style="3" customWidth="1"/>
    <col min="13" max="16384" width="32.7109375" style="3"/>
  </cols>
  <sheetData>
    <row r="1" spans="1:12" ht="12.75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316"/>
      <c r="J1" s="220"/>
    </row>
    <row r="2" spans="1:12" ht="13.5" customHeight="1" x14ac:dyDescent="0.2">
      <c r="A2"/>
      <c r="B2"/>
      <c r="C2"/>
      <c r="D2"/>
      <c r="E2"/>
      <c r="F2"/>
      <c r="G2"/>
      <c r="H2"/>
      <c r="I2"/>
      <c r="J2"/>
      <c r="K2"/>
      <c r="L2"/>
    </row>
    <row r="3" spans="1:12" ht="17.25" customHeight="1" x14ac:dyDescent="0.2">
      <c r="A3" s="327" t="s">
        <v>546</v>
      </c>
      <c r="B3" s="328"/>
      <c r="C3" s="329"/>
      <c r="D3"/>
      <c r="E3"/>
      <c r="F3"/>
      <c r="G3"/>
      <c r="H3"/>
      <c r="I3"/>
      <c r="J3"/>
      <c r="K3"/>
      <c r="L3"/>
    </row>
    <row r="4" spans="1:12" ht="16.5" customHeight="1" x14ac:dyDescent="0.2">
      <c r="A4" s="261" t="s">
        <v>674</v>
      </c>
      <c r="B4" s="262" t="s">
        <v>676</v>
      </c>
      <c r="C4" s="262" t="s">
        <v>677</v>
      </c>
      <c r="D4"/>
      <c r="E4"/>
      <c r="F4"/>
      <c r="G4"/>
      <c r="H4"/>
      <c r="I4"/>
      <c r="J4"/>
      <c r="K4"/>
      <c r="L4"/>
    </row>
    <row r="5" spans="1:12" ht="11.25" customHeight="1" x14ac:dyDescent="0.2">
      <c r="A5" s="261" t="s">
        <v>675</v>
      </c>
      <c r="B5" s="263"/>
      <c r="C5" s="263"/>
      <c r="D5"/>
      <c r="E5"/>
      <c r="F5"/>
      <c r="G5"/>
      <c r="H5"/>
      <c r="I5"/>
      <c r="J5"/>
      <c r="K5"/>
      <c r="L5"/>
    </row>
    <row r="6" spans="1:12" ht="18.75" customHeight="1" x14ac:dyDescent="0.2">
      <c r="A6" s="330" t="s">
        <v>678</v>
      </c>
      <c r="B6" s="331"/>
      <c r="C6" s="332"/>
      <c r="D6"/>
      <c r="E6"/>
      <c r="F6"/>
      <c r="G6"/>
      <c r="H6"/>
      <c r="I6"/>
      <c r="J6"/>
      <c r="K6"/>
      <c r="L6"/>
    </row>
    <row r="7" spans="1:12" ht="21" customHeight="1" x14ac:dyDescent="0.2">
      <c r="A7" s="264" t="s">
        <v>679</v>
      </c>
      <c r="B7" s="262" t="s">
        <v>680</v>
      </c>
      <c r="C7" s="265">
        <v>42094</v>
      </c>
      <c r="D7"/>
      <c r="E7"/>
      <c r="F7"/>
      <c r="G7"/>
      <c r="H7"/>
      <c r="I7"/>
      <c r="J7"/>
      <c r="K7"/>
      <c r="L7"/>
    </row>
    <row r="8" spans="1:12" ht="47.25" customHeight="1" x14ac:dyDescent="0.2">
      <c r="A8" s="264" t="s">
        <v>681</v>
      </c>
      <c r="B8" s="260" t="s">
        <v>682</v>
      </c>
      <c r="C8" s="260" t="s">
        <v>709</v>
      </c>
      <c r="D8"/>
      <c r="E8"/>
      <c r="F8"/>
      <c r="G8"/>
      <c r="H8"/>
      <c r="I8"/>
      <c r="J8"/>
      <c r="K8"/>
      <c r="L8"/>
    </row>
    <row r="9" spans="1:12" ht="35.25" customHeight="1" x14ac:dyDescent="0.2">
      <c r="A9" s="264" t="s">
        <v>684</v>
      </c>
      <c r="B9" s="260" t="s">
        <v>685</v>
      </c>
      <c r="C9" s="260" t="s">
        <v>686</v>
      </c>
      <c r="D9"/>
      <c r="E9"/>
      <c r="F9"/>
      <c r="G9"/>
      <c r="H9"/>
      <c r="I9"/>
      <c r="J9"/>
      <c r="K9"/>
      <c r="L9"/>
    </row>
    <row r="10" spans="1:12" ht="39.75" customHeight="1" x14ac:dyDescent="0.2">
      <c r="A10" s="264" t="s">
        <v>687</v>
      </c>
      <c r="B10" s="260" t="s">
        <v>682</v>
      </c>
      <c r="C10" s="260" t="s">
        <v>710</v>
      </c>
      <c r="D10"/>
      <c r="E10"/>
      <c r="F10"/>
      <c r="G10"/>
      <c r="H10"/>
      <c r="I10"/>
      <c r="J10"/>
      <c r="K10"/>
      <c r="L10"/>
    </row>
    <row r="11" spans="1:12" ht="33" customHeight="1" x14ac:dyDescent="0.2">
      <c r="A11" s="264" t="s">
        <v>689</v>
      </c>
      <c r="B11" s="260" t="s">
        <v>690</v>
      </c>
      <c r="C11" s="260" t="s">
        <v>694</v>
      </c>
      <c r="D11"/>
      <c r="E11"/>
      <c r="F11"/>
      <c r="G11"/>
      <c r="H11"/>
      <c r="I11"/>
      <c r="J11"/>
      <c r="K11"/>
      <c r="L11"/>
    </row>
    <row r="12" spans="1:12" ht="12.75" x14ac:dyDescent="0.2">
      <c r="A12" s="330" t="s">
        <v>698</v>
      </c>
      <c r="B12" s="331"/>
      <c r="C12" s="332"/>
      <c r="D12"/>
      <c r="E12"/>
      <c r="F12"/>
      <c r="G12"/>
      <c r="H12"/>
      <c r="I12"/>
      <c r="J12"/>
      <c r="K12"/>
      <c r="L12"/>
    </row>
    <row r="13" spans="1:12" ht="42" customHeight="1" x14ac:dyDescent="0.2">
      <c r="A13" s="264" t="s">
        <v>699</v>
      </c>
      <c r="B13" s="260" t="s">
        <v>682</v>
      </c>
      <c r="C13" s="260" t="s">
        <v>711</v>
      </c>
      <c r="D13"/>
      <c r="E13"/>
      <c r="F13"/>
      <c r="G13"/>
      <c r="H13"/>
      <c r="I13"/>
      <c r="J13"/>
      <c r="K13"/>
      <c r="L13"/>
    </row>
    <row r="14" spans="1:12" ht="30" customHeight="1" x14ac:dyDescent="0.2">
      <c r="A14" s="264" t="s">
        <v>701</v>
      </c>
      <c r="B14" s="260" t="s">
        <v>685</v>
      </c>
      <c r="C14" s="260" t="s">
        <v>694</v>
      </c>
      <c r="D14"/>
      <c r="E14"/>
      <c r="F14"/>
      <c r="G14"/>
      <c r="H14"/>
      <c r="I14"/>
      <c r="J14"/>
      <c r="K14"/>
      <c r="L14"/>
    </row>
    <row r="15" spans="1:12" ht="32.25" customHeight="1" x14ac:dyDescent="0.2">
      <c r="A15" s="264" t="s">
        <v>702</v>
      </c>
      <c r="B15" s="260" t="s">
        <v>682</v>
      </c>
      <c r="C15" s="260" t="s">
        <v>712</v>
      </c>
      <c r="D15"/>
      <c r="E15"/>
      <c r="F15"/>
      <c r="G15"/>
      <c r="H15"/>
      <c r="I15"/>
      <c r="J15"/>
      <c r="K15"/>
      <c r="L15"/>
    </row>
    <row r="16" spans="1:12" ht="33.75" customHeight="1" x14ac:dyDescent="0.2">
      <c r="A16" s="264" t="s">
        <v>704</v>
      </c>
      <c r="B16" s="260" t="s">
        <v>685</v>
      </c>
      <c r="C16" s="260" t="s">
        <v>727</v>
      </c>
      <c r="D16"/>
      <c r="E16"/>
      <c r="F16"/>
      <c r="G16"/>
      <c r="H16"/>
      <c r="I16"/>
      <c r="J16"/>
      <c r="K16"/>
      <c r="L16"/>
    </row>
    <row r="17" spans="1:12" ht="12.75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ht="12.75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ht="12.75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ht="12.75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ht="12.75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ht="12.75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ht="12.75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ht="12.75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ht="12.75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ht="12.75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2.75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ht="12.75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ht="12.75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ht="12.75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ht="12.75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ht="12.75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ht="12.75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ht="12.75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12.75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ht="12.75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12.75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12.75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ht="18" customHeight="1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ht="12.75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12.75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ht="18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ht="23.2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ht="18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ht="25.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ht="18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18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</sheetData>
  <mergeCells count="4">
    <mergeCell ref="A3:C3"/>
    <mergeCell ref="A6:C6"/>
    <mergeCell ref="A12:C12"/>
    <mergeCell ref="A1:I1"/>
  </mergeCells>
  <phoneticPr fontId="0" type="noConversion"/>
  <hyperlinks>
    <hyperlink ref="A1:I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sqref="A1:I1"/>
    </sheetView>
  </sheetViews>
  <sheetFormatPr defaultRowHeight="34.5" customHeight="1" x14ac:dyDescent="0.2"/>
  <cols>
    <col min="1" max="1" width="7" style="173" customWidth="1"/>
    <col min="2" max="2" width="37.140625" style="15" customWidth="1"/>
    <col min="3" max="3" width="81" style="15" customWidth="1"/>
    <col min="4" max="4" width="18.42578125" style="15" customWidth="1"/>
    <col min="5" max="6" width="15.140625" style="3" customWidth="1"/>
    <col min="7" max="7" width="15.5703125" style="3" customWidth="1"/>
    <col min="8" max="8" width="16.42578125" style="3" customWidth="1"/>
    <col min="9" max="9" width="15.85546875" style="3" customWidth="1"/>
    <col min="10" max="10" width="21.140625" style="3" customWidth="1"/>
    <col min="11" max="11" width="21.140625" style="4" customWidth="1"/>
    <col min="12" max="12" width="36.5703125" style="3" customWidth="1"/>
    <col min="13" max="13" width="26.42578125" style="3" customWidth="1"/>
    <col min="14" max="16384" width="9.140625" style="3"/>
  </cols>
  <sheetData>
    <row r="1" spans="1:14" ht="12.75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316"/>
      <c r="J1" s="220"/>
    </row>
    <row r="2" spans="1:14" ht="13.5" customHeight="1" x14ac:dyDescent="0.2">
      <c r="A2" s="175"/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4" ht="16.5" customHeight="1" x14ac:dyDescent="0.2">
      <c r="A3" s="327" t="s">
        <v>547</v>
      </c>
      <c r="B3" s="328"/>
      <c r="C3" s="329"/>
      <c r="D3"/>
      <c r="E3"/>
      <c r="F3"/>
      <c r="G3"/>
      <c r="H3"/>
      <c r="I3"/>
      <c r="J3"/>
      <c r="K3"/>
      <c r="L3"/>
      <c r="M3"/>
      <c r="N3" s="15"/>
    </row>
    <row r="4" spans="1:14" ht="15.75" customHeight="1" x14ac:dyDescent="0.2">
      <c r="A4" s="261" t="s">
        <v>674</v>
      </c>
      <c r="B4" s="262" t="s">
        <v>676</v>
      </c>
      <c r="C4" s="262" t="s">
        <v>677</v>
      </c>
      <c r="D4"/>
      <c r="E4"/>
      <c r="F4"/>
      <c r="G4"/>
      <c r="H4"/>
      <c r="I4"/>
      <c r="J4"/>
      <c r="K4"/>
      <c r="L4"/>
      <c r="M4"/>
      <c r="N4" s="15"/>
    </row>
    <row r="5" spans="1:14" ht="12.75" customHeight="1" x14ac:dyDescent="0.2">
      <c r="A5" s="330" t="s">
        <v>678</v>
      </c>
      <c r="B5" s="331"/>
      <c r="C5" s="332"/>
      <c r="D5"/>
      <c r="E5"/>
      <c r="F5"/>
      <c r="G5"/>
      <c r="H5"/>
      <c r="I5"/>
      <c r="J5"/>
      <c r="K5"/>
      <c r="L5"/>
      <c r="M5"/>
      <c r="N5" s="15"/>
    </row>
    <row r="6" spans="1:14" ht="12.75" customHeight="1" x14ac:dyDescent="0.2">
      <c r="A6" s="264" t="s">
        <v>679</v>
      </c>
      <c r="B6" s="262" t="s">
        <v>680</v>
      </c>
      <c r="C6" s="265">
        <v>42094</v>
      </c>
      <c r="D6"/>
      <c r="E6"/>
      <c r="F6"/>
      <c r="G6"/>
      <c r="H6"/>
      <c r="I6"/>
      <c r="J6"/>
      <c r="K6"/>
      <c r="L6"/>
      <c r="M6"/>
      <c r="N6" s="15"/>
    </row>
    <row r="7" spans="1:14" ht="36" customHeight="1" x14ac:dyDescent="0.2">
      <c r="A7" s="264" t="s">
        <v>681</v>
      </c>
      <c r="B7" s="260" t="s">
        <v>682</v>
      </c>
      <c r="C7" s="260" t="s">
        <v>713</v>
      </c>
      <c r="D7"/>
      <c r="E7"/>
      <c r="F7"/>
      <c r="G7"/>
      <c r="H7"/>
      <c r="I7"/>
      <c r="J7"/>
      <c r="K7"/>
      <c r="L7"/>
      <c r="M7"/>
      <c r="N7" s="15"/>
    </row>
    <row r="8" spans="1:14" ht="39.75" customHeight="1" x14ac:dyDescent="0.2">
      <c r="A8" s="264" t="s">
        <v>684</v>
      </c>
      <c r="B8" s="260" t="s">
        <v>685</v>
      </c>
      <c r="C8" s="260" t="s">
        <v>686</v>
      </c>
      <c r="D8"/>
      <c r="E8"/>
      <c r="F8"/>
      <c r="G8"/>
      <c r="H8"/>
      <c r="I8"/>
      <c r="J8"/>
      <c r="K8"/>
      <c r="L8"/>
      <c r="M8"/>
      <c r="N8" s="15"/>
    </row>
    <row r="9" spans="1:14" ht="38.25" customHeight="1" x14ac:dyDescent="0.2">
      <c r="A9" s="264" t="s">
        <v>687</v>
      </c>
      <c r="B9" s="260" t="s">
        <v>682</v>
      </c>
      <c r="C9" s="260" t="s">
        <v>714</v>
      </c>
      <c r="D9"/>
      <c r="E9"/>
      <c r="F9"/>
      <c r="G9"/>
      <c r="H9"/>
      <c r="I9"/>
      <c r="J9"/>
      <c r="K9"/>
      <c r="L9"/>
      <c r="M9"/>
      <c r="N9" s="15"/>
    </row>
    <row r="10" spans="1:14" ht="38.25" customHeight="1" x14ac:dyDescent="0.2">
      <c r="A10" s="333" t="s">
        <v>689</v>
      </c>
      <c r="B10" s="334" t="s">
        <v>690</v>
      </c>
      <c r="C10" s="260" t="s">
        <v>722</v>
      </c>
      <c r="D10"/>
      <c r="E10"/>
      <c r="F10"/>
      <c r="G10"/>
      <c r="H10"/>
      <c r="I10"/>
      <c r="J10"/>
      <c r="K10"/>
      <c r="L10"/>
      <c r="M10"/>
      <c r="N10" s="15"/>
    </row>
    <row r="11" spans="1:14" ht="38.25" customHeight="1" x14ac:dyDescent="0.2">
      <c r="A11" s="333"/>
      <c r="B11" s="334"/>
      <c r="C11" s="176" t="s">
        <v>723</v>
      </c>
      <c r="D11"/>
      <c r="E11"/>
      <c r="F11"/>
      <c r="G11"/>
      <c r="H11"/>
      <c r="I11"/>
      <c r="J11"/>
      <c r="K11"/>
      <c r="L11"/>
      <c r="M11"/>
      <c r="N11" s="15"/>
    </row>
    <row r="12" spans="1:14" ht="45.75" customHeight="1" x14ac:dyDescent="0.2">
      <c r="A12" s="333"/>
      <c r="B12" s="334"/>
      <c r="C12" s="176" t="s">
        <v>724</v>
      </c>
      <c r="D12"/>
      <c r="E12"/>
      <c r="F12"/>
      <c r="G12"/>
      <c r="H12"/>
      <c r="I12"/>
      <c r="J12"/>
      <c r="K12"/>
      <c r="L12"/>
      <c r="M12"/>
      <c r="N12" s="15"/>
    </row>
    <row r="13" spans="1:14" ht="12.75" x14ac:dyDescent="0.2">
      <c r="A13" s="330" t="s">
        <v>698</v>
      </c>
      <c r="B13" s="331"/>
      <c r="C13" s="332"/>
      <c r="D13"/>
      <c r="E13"/>
      <c r="F13"/>
      <c r="G13"/>
      <c r="H13"/>
      <c r="I13"/>
      <c r="J13"/>
      <c r="K13"/>
      <c r="L13"/>
      <c r="M13"/>
      <c r="N13" s="15"/>
    </row>
    <row r="14" spans="1:14" ht="40.5" customHeight="1" x14ac:dyDescent="0.2">
      <c r="A14" s="264" t="s">
        <v>699</v>
      </c>
      <c r="B14" s="260" t="s">
        <v>682</v>
      </c>
      <c r="C14" s="260" t="s">
        <v>726</v>
      </c>
      <c r="D14"/>
      <c r="E14"/>
      <c r="F14"/>
      <c r="G14"/>
      <c r="H14"/>
      <c r="I14"/>
      <c r="J14"/>
      <c r="K14"/>
      <c r="L14"/>
      <c r="M14"/>
      <c r="N14" s="15"/>
    </row>
    <row r="15" spans="1:14" ht="31.5" customHeight="1" x14ac:dyDescent="0.2">
      <c r="A15" s="264" t="s">
        <v>701</v>
      </c>
      <c r="B15" s="260" t="s">
        <v>685</v>
      </c>
      <c r="C15" s="260" t="s">
        <v>694</v>
      </c>
      <c r="D15"/>
      <c r="E15"/>
      <c r="F15"/>
      <c r="G15"/>
      <c r="H15"/>
      <c r="I15"/>
      <c r="J15"/>
      <c r="K15"/>
      <c r="L15"/>
      <c r="M15"/>
      <c r="N15" s="15"/>
    </row>
    <row r="16" spans="1:14" ht="36.75" customHeight="1" x14ac:dyDescent="0.2">
      <c r="A16" s="264" t="s">
        <v>702</v>
      </c>
      <c r="B16" s="260" t="s">
        <v>682</v>
      </c>
      <c r="C16" s="260" t="s">
        <v>715</v>
      </c>
      <c r="D16"/>
      <c r="E16"/>
      <c r="F16"/>
      <c r="G16"/>
      <c r="H16"/>
      <c r="I16"/>
      <c r="J16"/>
      <c r="K16"/>
      <c r="L16"/>
      <c r="M16"/>
      <c r="N16" s="15"/>
    </row>
    <row r="17" spans="1:14" ht="51" x14ac:dyDescent="0.2">
      <c r="A17" s="264" t="s">
        <v>704</v>
      </c>
      <c r="B17" s="260" t="s">
        <v>685</v>
      </c>
      <c r="C17" s="260" t="s">
        <v>725</v>
      </c>
      <c r="D17"/>
      <c r="E17"/>
      <c r="F17"/>
      <c r="G17"/>
      <c r="H17"/>
      <c r="I17"/>
      <c r="J17"/>
      <c r="K17"/>
      <c r="L17"/>
      <c r="M17"/>
      <c r="N17" s="15"/>
    </row>
    <row r="18" spans="1:14" ht="12.7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 s="15"/>
    </row>
    <row r="19" spans="1:14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 s="15"/>
    </row>
    <row r="20" spans="1:14" ht="12.7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 s="15"/>
    </row>
    <row r="21" spans="1:14" ht="12.7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 s="15"/>
    </row>
    <row r="22" spans="1:14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 s="15"/>
    </row>
    <row r="23" spans="1:14" ht="12.7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 s="15"/>
    </row>
    <row r="24" spans="1:14" ht="12.7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 s="15"/>
    </row>
    <row r="25" spans="1:14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 s="15"/>
    </row>
    <row r="26" spans="1:14" ht="12.7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 s="15"/>
    </row>
    <row r="27" spans="1:14" ht="12.7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 s="15"/>
    </row>
    <row r="28" spans="1:14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 s="15"/>
    </row>
    <row r="29" spans="1:14" ht="12.7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 s="15"/>
    </row>
    <row r="30" spans="1:14" ht="12.7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 s="15"/>
    </row>
    <row r="31" spans="1:14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 s="15"/>
    </row>
    <row r="32" spans="1:14" ht="12.7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 s="15"/>
    </row>
    <row r="33" spans="1:14" ht="12.7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 s="15"/>
    </row>
    <row r="34" spans="1:14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 s="15"/>
    </row>
    <row r="35" spans="1:14" ht="12.7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 s="15"/>
    </row>
    <row r="36" spans="1:14" ht="12.7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 s="15"/>
    </row>
    <row r="37" spans="1:14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 s="15"/>
    </row>
    <row r="38" spans="1:14" ht="12.7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 s="15"/>
    </row>
    <row r="39" spans="1:14" ht="12.7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 s="15"/>
    </row>
    <row r="40" spans="1:14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 s="15"/>
    </row>
    <row r="41" spans="1:14" ht="12.7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 s="15"/>
    </row>
    <row r="42" spans="1:14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 s="15"/>
    </row>
    <row r="43" spans="1:14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 s="15"/>
    </row>
    <row r="44" spans="1:14" ht="12.7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 s="15"/>
    </row>
    <row r="45" spans="1:14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 s="15"/>
    </row>
    <row r="46" spans="1:14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 s="15"/>
    </row>
    <row r="47" spans="1:14" ht="15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 s="15"/>
    </row>
    <row r="48" spans="1:14" ht="27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 s="15"/>
    </row>
    <row r="49" spans="1:14" ht="25.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 s="15"/>
    </row>
    <row r="50" spans="1:14" ht="1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 s="15"/>
    </row>
    <row r="51" spans="1:14" ht="28.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 s="15"/>
    </row>
    <row r="52" spans="1:14" ht="15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4" ht="30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4" ht="15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4" ht="1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4" ht="1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4" ht="1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4" ht="15" customHeight="1" x14ac:dyDescent="0.2"/>
  </sheetData>
  <mergeCells count="6">
    <mergeCell ref="A3:C3"/>
    <mergeCell ref="A5:C5"/>
    <mergeCell ref="A13:C13"/>
    <mergeCell ref="A1:I1"/>
    <mergeCell ref="A10:A12"/>
    <mergeCell ref="B10:B12"/>
  </mergeCells>
  <phoneticPr fontId="27" type="noConversion"/>
  <hyperlinks>
    <hyperlink ref="A1:I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I1"/>
    </sheetView>
  </sheetViews>
  <sheetFormatPr defaultRowHeight="12.75" x14ac:dyDescent="0.2"/>
  <cols>
    <col min="1" max="1" width="48.85546875" style="4" customWidth="1"/>
    <col min="2" max="2" width="21" style="3" customWidth="1"/>
    <col min="3" max="3" width="19.140625" style="3" customWidth="1"/>
    <col min="4" max="4" width="20" style="3" customWidth="1"/>
    <col min="5" max="5" width="18" style="3" customWidth="1"/>
    <col min="6" max="6" width="14" style="3" customWidth="1"/>
    <col min="7" max="7" width="16.7109375" style="3" customWidth="1"/>
    <col min="8" max="8" width="17.7109375" style="3" customWidth="1"/>
    <col min="9" max="9" width="14.85546875" style="3" customWidth="1"/>
    <col min="10" max="10" width="20" style="3" customWidth="1"/>
    <col min="11" max="11" width="18.42578125" style="4" customWidth="1"/>
    <col min="12" max="12" width="38.85546875" style="3" customWidth="1"/>
    <col min="13" max="13" width="30.5703125" style="3" customWidth="1"/>
    <col min="14" max="16384" width="9.140625" style="3"/>
  </cols>
  <sheetData>
    <row r="1" spans="1:13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316"/>
      <c r="J1" s="220"/>
    </row>
    <row r="2" spans="1:13" ht="12.75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5"/>
    </row>
    <row r="3" spans="1:13" ht="16.5" customHeight="1" x14ac:dyDescent="0.2">
      <c r="A3" s="358" t="s">
        <v>629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</row>
    <row r="4" spans="1:13" ht="20.25" customHeight="1" x14ac:dyDescent="0.2">
      <c r="A4" s="358" t="s">
        <v>666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3" ht="12.75" customHeight="1" x14ac:dyDescent="0.2">
      <c r="A5" s="359" t="s">
        <v>621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1:13" x14ac:dyDescent="0.2">
      <c r="A6" s="178"/>
      <c r="B6" s="178"/>
      <c r="C6" s="223"/>
      <c r="D6" s="223"/>
      <c r="E6" s="178"/>
      <c r="F6" s="178"/>
      <c r="G6" s="178"/>
      <c r="H6" s="178"/>
      <c r="I6" s="178"/>
      <c r="J6" s="223"/>
      <c r="K6" s="178"/>
      <c r="L6" s="178"/>
      <c r="M6" s="178"/>
    </row>
    <row r="7" spans="1:13" ht="15.75" customHeight="1" x14ac:dyDescent="0.2">
      <c r="A7" s="354" t="s">
        <v>549</v>
      </c>
      <c r="B7" s="354" t="s">
        <v>661</v>
      </c>
      <c r="C7" s="345" t="s">
        <v>627</v>
      </c>
      <c r="D7" s="345" t="s">
        <v>628</v>
      </c>
      <c r="E7" s="354" t="s">
        <v>550</v>
      </c>
      <c r="F7" s="354"/>
      <c r="G7" s="355" t="s">
        <v>551</v>
      </c>
      <c r="H7" s="355"/>
      <c r="I7" s="355" t="s">
        <v>576</v>
      </c>
      <c r="J7" s="347" t="s">
        <v>631</v>
      </c>
      <c r="K7" s="347" t="s">
        <v>630</v>
      </c>
      <c r="L7" s="355" t="s">
        <v>582</v>
      </c>
      <c r="M7" s="355" t="s">
        <v>583</v>
      </c>
    </row>
    <row r="8" spans="1:13" ht="60" x14ac:dyDescent="0.2">
      <c r="A8" s="354"/>
      <c r="B8" s="354"/>
      <c r="C8" s="346"/>
      <c r="D8" s="346"/>
      <c r="E8" s="180" t="s">
        <v>552</v>
      </c>
      <c r="F8" s="180" t="s">
        <v>553</v>
      </c>
      <c r="G8" s="181" t="s">
        <v>554</v>
      </c>
      <c r="H8" s="182" t="s">
        <v>555</v>
      </c>
      <c r="I8" s="355"/>
      <c r="J8" s="348"/>
      <c r="K8" s="348"/>
      <c r="L8" s="355"/>
      <c r="M8" s="355"/>
    </row>
    <row r="9" spans="1:13" x14ac:dyDescent="0.2">
      <c r="A9" s="183" t="s">
        <v>556</v>
      </c>
      <c r="B9" s="354"/>
      <c r="C9" s="349">
        <f t="shared" ref="C9:D9" si="0">SUM(C11:C34)</f>
        <v>0</v>
      </c>
      <c r="D9" s="349">
        <f t="shared" si="0"/>
        <v>416772.09542122309</v>
      </c>
      <c r="E9" s="349">
        <f>SUM(E11:E34)</f>
        <v>3669958.2181646205</v>
      </c>
      <c r="F9" s="349">
        <f t="shared" ref="F9:H9" si="1">SUM(F11:F34)</f>
        <v>3881254.888888889</v>
      </c>
      <c r="G9" s="349">
        <f t="shared" si="1"/>
        <v>3196983.65</v>
      </c>
      <c r="H9" s="349">
        <f t="shared" si="1"/>
        <v>3788271.8888888899</v>
      </c>
      <c r="I9" s="349">
        <f>E9-F9</f>
        <v>-211296.67072426854</v>
      </c>
      <c r="J9" s="349">
        <f>SUM(J11:J34)</f>
        <v>889746.66358584363</v>
      </c>
      <c r="K9" s="349">
        <f t="shared" ref="K9" si="2">SUM(K11:K34)</f>
        <v>0</v>
      </c>
      <c r="L9" s="360"/>
      <c r="M9" s="360"/>
    </row>
    <row r="10" spans="1:13" x14ac:dyDescent="0.2">
      <c r="A10" s="184" t="s">
        <v>557</v>
      </c>
      <c r="B10" s="354"/>
      <c r="C10" s="349"/>
      <c r="D10" s="349"/>
      <c r="E10" s="349"/>
      <c r="F10" s="349"/>
      <c r="G10" s="349"/>
      <c r="H10" s="349"/>
      <c r="I10" s="349"/>
      <c r="J10" s="349"/>
      <c r="K10" s="349"/>
      <c r="L10" s="360"/>
      <c r="M10" s="360"/>
    </row>
    <row r="11" spans="1:13" ht="89.25" x14ac:dyDescent="0.2">
      <c r="A11" s="356" t="s">
        <v>558</v>
      </c>
      <c r="B11" s="357">
        <v>8.8800000000000008</v>
      </c>
      <c r="C11" s="340"/>
      <c r="D11" s="351">
        <v>107584.74261446472</v>
      </c>
      <c r="E11" s="362">
        <v>1033796.1070354185</v>
      </c>
      <c r="F11" s="344">
        <v>1257256.888888889</v>
      </c>
      <c r="G11" s="362">
        <v>890746.76</v>
      </c>
      <c r="H11" s="344">
        <v>1164273.8888888899</v>
      </c>
      <c r="I11" s="344">
        <v>-223460.78185347049</v>
      </c>
      <c r="J11" s="343">
        <v>250634.08964988322</v>
      </c>
      <c r="K11" s="338"/>
      <c r="L11" s="185" t="s">
        <v>584</v>
      </c>
      <c r="M11" s="185" t="s">
        <v>585</v>
      </c>
    </row>
    <row r="12" spans="1:13" ht="25.5" x14ac:dyDescent="0.2">
      <c r="A12" s="356"/>
      <c r="B12" s="357"/>
      <c r="C12" s="342"/>
      <c r="D12" s="352"/>
      <c r="E12" s="362"/>
      <c r="F12" s="344"/>
      <c r="G12" s="362"/>
      <c r="H12" s="344"/>
      <c r="I12" s="344"/>
      <c r="J12" s="343"/>
      <c r="K12" s="363"/>
      <c r="L12" s="186" t="s">
        <v>586</v>
      </c>
      <c r="M12" s="185" t="s">
        <v>587</v>
      </c>
    </row>
    <row r="13" spans="1:13" ht="25.5" x14ac:dyDescent="0.2">
      <c r="A13" s="356"/>
      <c r="B13" s="357"/>
      <c r="C13" s="341"/>
      <c r="D13" s="353"/>
      <c r="E13" s="362"/>
      <c r="F13" s="344"/>
      <c r="G13" s="362"/>
      <c r="H13" s="344"/>
      <c r="I13" s="344"/>
      <c r="J13" s="343"/>
      <c r="K13" s="339"/>
      <c r="L13" s="185" t="s">
        <v>588</v>
      </c>
      <c r="M13" s="185" t="s">
        <v>589</v>
      </c>
    </row>
    <row r="14" spans="1:13" ht="25.5" x14ac:dyDescent="0.2">
      <c r="A14" s="187" t="s">
        <v>559</v>
      </c>
      <c r="B14" s="188">
        <v>5.08</v>
      </c>
      <c r="C14" s="229"/>
      <c r="D14" s="253">
        <v>72951.262173856841</v>
      </c>
      <c r="E14" s="252">
        <v>629315.59165058855</v>
      </c>
      <c r="F14" s="253">
        <v>363438</v>
      </c>
      <c r="G14" s="252">
        <v>549695.24</v>
      </c>
      <c r="H14" s="246">
        <v>363438</v>
      </c>
      <c r="I14" s="253">
        <v>265877.59165058855</v>
      </c>
      <c r="J14" s="250">
        <v>152571.61382444543</v>
      </c>
      <c r="K14" s="240"/>
      <c r="L14" s="185" t="s">
        <v>547</v>
      </c>
      <c r="M14" s="185" t="s">
        <v>585</v>
      </c>
    </row>
    <row r="15" spans="1:13" ht="25.5" x14ac:dyDescent="0.2">
      <c r="A15" s="211" t="s">
        <v>577</v>
      </c>
      <c r="B15" s="188">
        <v>1.25</v>
      </c>
      <c r="C15" s="229"/>
      <c r="D15" s="253">
        <v>21349.545736422719</v>
      </c>
      <c r="E15" s="252">
        <v>154856.93326892814</v>
      </c>
      <c r="F15" s="253">
        <v>103157.66666666667</v>
      </c>
      <c r="G15" s="252">
        <v>138662.88</v>
      </c>
      <c r="H15" s="246">
        <v>103157.66666666667</v>
      </c>
      <c r="I15" s="253">
        <v>51699.266602261472</v>
      </c>
      <c r="J15" s="250">
        <v>37543.599005350858</v>
      </c>
      <c r="K15" s="240"/>
      <c r="L15" s="185" t="s">
        <v>590</v>
      </c>
      <c r="M15" s="185" t="s">
        <v>591</v>
      </c>
    </row>
    <row r="16" spans="1:13" ht="51" x14ac:dyDescent="0.2">
      <c r="A16" s="211" t="s">
        <v>81</v>
      </c>
      <c r="B16" s="188">
        <v>1.82</v>
      </c>
      <c r="C16" s="229"/>
      <c r="D16" s="253">
        <v>23442.55241227735</v>
      </c>
      <c r="E16" s="252">
        <v>206208.0753741427</v>
      </c>
      <c r="F16" s="253">
        <v>207526.66666666666</v>
      </c>
      <c r="G16" s="252">
        <v>179657.43</v>
      </c>
      <c r="H16" s="253">
        <v>207526.66666666666</v>
      </c>
      <c r="I16" s="253">
        <v>-1318.5912925239536</v>
      </c>
      <c r="J16" s="250">
        <v>49993.197786420067</v>
      </c>
      <c r="K16" s="240"/>
      <c r="L16" s="185" t="s">
        <v>592</v>
      </c>
      <c r="M16" s="185" t="s">
        <v>585</v>
      </c>
    </row>
    <row r="17" spans="1:13" ht="51" x14ac:dyDescent="0.2">
      <c r="A17" s="212" t="s">
        <v>560</v>
      </c>
      <c r="B17" s="188">
        <v>1.29</v>
      </c>
      <c r="C17" s="229"/>
      <c r="D17" s="253">
        <v>19874.100498337386</v>
      </c>
      <c r="E17" s="252">
        <v>159807.98391445787</v>
      </c>
      <c r="F17" s="253">
        <v>101338.33333333333</v>
      </c>
      <c r="G17" s="252">
        <v>140938.15</v>
      </c>
      <c r="H17" s="253">
        <v>101338.33333333333</v>
      </c>
      <c r="I17" s="253">
        <v>58469.650581124544</v>
      </c>
      <c r="J17" s="250">
        <v>38743.934412795272</v>
      </c>
      <c r="K17" s="240"/>
      <c r="L17" s="185" t="s">
        <v>593</v>
      </c>
      <c r="M17" s="185" t="s">
        <v>585</v>
      </c>
    </row>
    <row r="18" spans="1:13" x14ac:dyDescent="0.2">
      <c r="A18" s="361" t="s">
        <v>561</v>
      </c>
      <c r="B18" s="357"/>
      <c r="C18" s="340"/>
      <c r="D18" s="351">
        <v>0</v>
      </c>
      <c r="E18" s="362"/>
      <c r="F18" s="344"/>
      <c r="G18" s="362"/>
      <c r="H18" s="344"/>
      <c r="I18" s="344"/>
      <c r="J18" s="343">
        <v>0</v>
      </c>
      <c r="K18" s="338"/>
      <c r="L18" s="336"/>
      <c r="M18" s="190"/>
    </row>
    <row r="19" spans="1:13" x14ac:dyDescent="0.2">
      <c r="A19" s="361"/>
      <c r="B19" s="357"/>
      <c r="C19" s="341"/>
      <c r="D19" s="353"/>
      <c r="E19" s="362"/>
      <c r="F19" s="344"/>
      <c r="G19" s="362"/>
      <c r="H19" s="344"/>
      <c r="I19" s="344"/>
      <c r="J19" s="343"/>
      <c r="K19" s="339"/>
      <c r="L19" s="337"/>
      <c r="M19" s="185"/>
    </row>
    <row r="20" spans="1:13" x14ac:dyDescent="0.2">
      <c r="A20" s="361" t="s">
        <v>578</v>
      </c>
      <c r="B20" s="357">
        <v>0.53</v>
      </c>
      <c r="C20" s="340"/>
      <c r="D20" s="351">
        <v>9500.0925845210659</v>
      </c>
      <c r="E20" s="362">
        <v>63727.562207957308</v>
      </c>
      <c r="F20" s="344">
        <v>95088.666666666672</v>
      </c>
      <c r="G20" s="362">
        <v>57777.51</v>
      </c>
      <c r="H20" s="344">
        <v>95088.666666666672</v>
      </c>
      <c r="I20" s="344">
        <v>-31361.104458709364</v>
      </c>
      <c r="J20" s="343">
        <v>15450.14479247837</v>
      </c>
      <c r="K20" s="338"/>
      <c r="L20" s="190" t="s">
        <v>594</v>
      </c>
      <c r="M20" s="190" t="s">
        <v>595</v>
      </c>
    </row>
    <row r="21" spans="1:13" ht="38.25" x14ac:dyDescent="0.2">
      <c r="A21" s="361"/>
      <c r="B21" s="357"/>
      <c r="C21" s="341"/>
      <c r="D21" s="353"/>
      <c r="E21" s="362"/>
      <c r="F21" s="344"/>
      <c r="G21" s="362"/>
      <c r="H21" s="344"/>
      <c r="I21" s="344"/>
      <c r="J21" s="343"/>
      <c r="K21" s="339"/>
      <c r="L21" s="185" t="s">
        <v>596</v>
      </c>
      <c r="M21" s="185" t="s">
        <v>585</v>
      </c>
    </row>
    <row r="22" spans="1:13" x14ac:dyDescent="0.2">
      <c r="A22" s="361" t="s">
        <v>579</v>
      </c>
      <c r="B22" s="357">
        <v>0.41</v>
      </c>
      <c r="C22" s="340"/>
      <c r="D22" s="351">
        <v>8149.0558866274077</v>
      </c>
      <c r="E22" s="362">
        <v>50792.586328606238</v>
      </c>
      <c r="F22" s="344">
        <v>40853.333333333336</v>
      </c>
      <c r="G22" s="362">
        <v>46627.46</v>
      </c>
      <c r="H22" s="344">
        <v>40853.333333333336</v>
      </c>
      <c r="I22" s="344">
        <v>9939.2529952729019</v>
      </c>
      <c r="J22" s="343">
        <v>12314.182215233646</v>
      </c>
      <c r="K22" s="335"/>
      <c r="L22" s="190" t="s">
        <v>597</v>
      </c>
      <c r="M22" s="190" t="s">
        <v>598</v>
      </c>
    </row>
    <row r="23" spans="1:13" ht="51" x14ac:dyDescent="0.2">
      <c r="A23" s="361"/>
      <c r="B23" s="357"/>
      <c r="C23" s="341"/>
      <c r="D23" s="353"/>
      <c r="E23" s="362"/>
      <c r="F23" s="344"/>
      <c r="G23" s="362"/>
      <c r="H23" s="344"/>
      <c r="I23" s="344"/>
      <c r="J23" s="343"/>
      <c r="K23" s="335"/>
      <c r="L23" s="185" t="s">
        <v>599</v>
      </c>
      <c r="M23" s="185" t="s">
        <v>585</v>
      </c>
    </row>
    <row r="24" spans="1:13" ht="38.25" x14ac:dyDescent="0.2">
      <c r="A24" s="361" t="s">
        <v>580</v>
      </c>
      <c r="B24" s="357">
        <v>1.85</v>
      </c>
      <c r="C24" s="340"/>
      <c r="D24" s="351">
        <v>35159.228933533421</v>
      </c>
      <c r="E24" s="362">
        <v>244986.22435160304</v>
      </c>
      <c r="F24" s="344">
        <v>341394.66666666669</v>
      </c>
      <c r="G24" s="362">
        <v>220750.86</v>
      </c>
      <c r="H24" s="344">
        <v>341394.66666666669</v>
      </c>
      <c r="I24" s="344">
        <v>-96408.442315063643</v>
      </c>
      <c r="J24" s="343">
        <v>59394.593285136463</v>
      </c>
      <c r="K24" s="335"/>
      <c r="L24" s="190" t="s">
        <v>600</v>
      </c>
      <c r="M24" s="190" t="s">
        <v>601</v>
      </c>
    </row>
    <row r="25" spans="1:13" x14ac:dyDescent="0.2">
      <c r="A25" s="361"/>
      <c r="B25" s="357"/>
      <c r="C25" s="342"/>
      <c r="D25" s="352"/>
      <c r="E25" s="362"/>
      <c r="F25" s="344"/>
      <c r="G25" s="362"/>
      <c r="H25" s="344"/>
      <c r="I25" s="344"/>
      <c r="J25" s="343"/>
      <c r="K25" s="335"/>
      <c r="L25" s="190" t="s">
        <v>602</v>
      </c>
      <c r="M25" s="185" t="s">
        <v>589</v>
      </c>
    </row>
    <row r="26" spans="1:13" ht="38.25" x14ac:dyDescent="0.2">
      <c r="A26" s="361"/>
      <c r="B26" s="357"/>
      <c r="C26" s="341"/>
      <c r="D26" s="353"/>
      <c r="E26" s="362"/>
      <c r="F26" s="344"/>
      <c r="G26" s="362"/>
      <c r="H26" s="344"/>
      <c r="I26" s="344"/>
      <c r="J26" s="343"/>
      <c r="K26" s="335"/>
      <c r="L26" s="185" t="s">
        <v>603</v>
      </c>
      <c r="M26" s="185" t="s">
        <v>585</v>
      </c>
    </row>
    <row r="27" spans="1:13" x14ac:dyDescent="0.2">
      <c r="A27" s="361" t="s">
        <v>562</v>
      </c>
      <c r="B27" s="357">
        <v>5.77</v>
      </c>
      <c r="C27" s="340"/>
      <c r="D27" s="351">
        <v>85613.498616331955</v>
      </c>
      <c r="E27" s="362">
        <v>714794.95959745569</v>
      </c>
      <c r="F27" s="344">
        <v>959390</v>
      </c>
      <c r="G27" s="362">
        <v>627113.18000000005</v>
      </c>
      <c r="H27" s="344">
        <v>959390</v>
      </c>
      <c r="I27" s="344">
        <v>-244595.04040254431</v>
      </c>
      <c r="J27" s="343">
        <v>173295.27821378756</v>
      </c>
      <c r="K27" s="335"/>
      <c r="L27" s="336" t="s">
        <v>604</v>
      </c>
      <c r="M27" s="365" t="s">
        <v>605</v>
      </c>
    </row>
    <row r="28" spans="1:13" x14ac:dyDescent="0.2">
      <c r="A28" s="361"/>
      <c r="B28" s="357"/>
      <c r="C28" s="342"/>
      <c r="D28" s="352"/>
      <c r="E28" s="362"/>
      <c r="F28" s="344"/>
      <c r="G28" s="362"/>
      <c r="H28" s="344"/>
      <c r="I28" s="344"/>
      <c r="J28" s="343"/>
      <c r="K28" s="335"/>
      <c r="L28" s="364"/>
      <c r="M28" s="366"/>
    </row>
    <row r="29" spans="1:13" x14ac:dyDescent="0.2">
      <c r="A29" s="361"/>
      <c r="B29" s="357"/>
      <c r="C29" s="341"/>
      <c r="D29" s="353"/>
      <c r="E29" s="362"/>
      <c r="F29" s="344"/>
      <c r="G29" s="362"/>
      <c r="H29" s="344"/>
      <c r="I29" s="344"/>
      <c r="J29" s="343"/>
      <c r="K29" s="335"/>
      <c r="L29" s="337"/>
      <c r="M29" s="367"/>
    </row>
    <row r="30" spans="1:13" ht="25.5" x14ac:dyDescent="0.2">
      <c r="A30" s="361" t="s">
        <v>581</v>
      </c>
      <c r="B30" s="357">
        <v>125</v>
      </c>
      <c r="C30" s="340"/>
      <c r="D30" s="351">
        <v>15373.904429142742</v>
      </c>
      <c r="E30" s="362">
        <v>205965.17428540217</v>
      </c>
      <c r="F30" s="344">
        <v>180339</v>
      </c>
      <c r="G30" s="362">
        <v>171404.77</v>
      </c>
      <c r="H30" s="344">
        <v>180339</v>
      </c>
      <c r="I30" s="344">
        <v>25626.174285402172</v>
      </c>
      <c r="J30" s="343">
        <v>49934.308714544924</v>
      </c>
      <c r="K30" s="335"/>
      <c r="L30" s="190" t="s">
        <v>606</v>
      </c>
      <c r="M30" s="190" t="s">
        <v>607</v>
      </c>
    </row>
    <row r="31" spans="1:13" ht="38.25" x14ac:dyDescent="0.2">
      <c r="A31" s="361"/>
      <c r="B31" s="357"/>
      <c r="C31" s="341"/>
      <c r="D31" s="353"/>
      <c r="E31" s="362"/>
      <c r="F31" s="344"/>
      <c r="G31" s="362"/>
      <c r="H31" s="344"/>
      <c r="I31" s="344"/>
      <c r="J31" s="343"/>
      <c r="K31" s="335"/>
      <c r="L31" s="185" t="s">
        <v>596</v>
      </c>
      <c r="M31" s="185" t="s">
        <v>585</v>
      </c>
    </row>
    <row r="32" spans="1:13" x14ac:dyDescent="0.2">
      <c r="A32" s="361" t="s">
        <v>563</v>
      </c>
      <c r="B32" s="357">
        <v>1.77</v>
      </c>
      <c r="C32" s="340"/>
      <c r="D32" s="351">
        <v>17774.111535707518</v>
      </c>
      <c r="E32" s="362">
        <v>205707.02015006018</v>
      </c>
      <c r="F32" s="344">
        <v>231471.66666666666</v>
      </c>
      <c r="G32" s="362">
        <v>173609.41</v>
      </c>
      <c r="H32" s="344">
        <v>231471.66666666666</v>
      </c>
      <c r="I32" s="344">
        <v>-25764.646516606474</v>
      </c>
      <c r="J32" s="343">
        <v>49871.721685767712</v>
      </c>
      <c r="K32" s="335"/>
      <c r="L32" s="190" t="s">
        <v>608</v>
      </c>
      <c r="M32" s="190" t="s">
        <v>609</v>
      </c>
    </row>
    <row r="33" spans="1:13" ht="38.25" x14ac:dyDescent="0.2">
      <c r="A33" s="361"/>
      <c r="B33" s="357"/>
      <c r="C33" s="341"/>
      <c r="D33" s="353"/>
      <c r="E33" s="362"/>
      <c r="F33" s="344"/>
      <c r="G33" s="362"/>
      <c r="H33" s="344"/>
      <c r="I33" s="344"/>
      <c r="J33" s="343"/>
      <c r="K33" s="335"/>
      <c r="L33" s="185" t="s">
        <v>596</v>
      </c>
      <c r="M33" s="185" t="s">
        <v>585</v>
      </c>
    </row>
    <row r="34" spans="1:13" x14ac:dyDescent="0.2">
      <c r="A34" s="187"/>
      <c r="B34" s="188"/>
      <c r="C34" s="229"/>
      <c r="D34" s="254"/>
      <c r="E34" s="252"/>
      <c r="F34" s="253"/>
      <c r="G34" s="252"/>
      <c r="H34" s="253"/>
      <c r="I34" s="253"/>
      <c r="J34" s="249"/>
      <c r="K34" s="251"/>
      <c r="L34" s="191"/>
      <c r="M34" s="185"/>
    </row>
    <row r="35" spans="1:13" x14ac:dyDescent="0.2">
      <c r="A35" s="192" t="s">
        <v>564</v>
      </c>
      <c r="B35" s="355"/>
      <c r="C35" s="350"/>
      <c r="D35" s="350">
        <v>509314.2084851542</v>
      </c>
      <c r="E35" s="350">
        <v>3608448.5470228442</v>
      </c>
      <c r="F35" s="350">
        <v>3608448.5470228447</v>
      </c>
      <c r="G35" s="350">
        <v>3242928.5300000003</v>
      </c>
      <c r="H35" s="350">
        <v>2693684.8550303886</v>
      </c>
      <c r="I35" s="350">
        <v>0</v>
      </c>
      <c r="J35" s="350">
        <v>874834.22550799884</v>
      </c>
      <c r="K35" s="350">
        <v>5839392</v>
      </c>
      <c r="L35" s="355"/>
      <c r="M35" s="360"/>
    </row>
    <row r="36" spans="1:13" x14ac:dyDescent="0.2">
      <c r="A36" s="193" t="s">
        <v>557</v>
      </c>
      <c r="B36" s="355"/>
      <c r="C36" s="350"/>
      <c r="D36" s="350"/>
      <c r="E36" s="350"/>
      <c r="F36" s="350"/>
      <c r="G36" s="350"/>
      <c r="H36" s="350"/>
      <c r="I36" s="350"/>
      <c r="J36" s="350"/>
      <c r="K36" s="350"/>
      <c r="L36" s="355"/>
      <c r="M36" s="360"/>
    </row>
    <row r="37" spans="1:13" x14ac:dyDescent="0.2">
      <c r="A37" s="194" t="s">
        <v>565</v>
      </c>
      <c r="B37" s="195" t="s">
        <v>566</v>
      </c>
      <c r="C37" s="189">
        <v>7870.9542363733663</v>
      </c>
      <c r="D37" s="253">
        <v>120184.71781789814</v>
      </c>
      <c r="E37" s="253">
        <v>664938.21388882201</v>
      </c>
      <c r="F37" s="344">
        <v>2347323.8780591423</v>
      </c>
      <c r="G37" s="254">
        <v>623914.94999999995</v>
      </c>
      <c r="H37" s="344">
        <v>1643126.7146413994</v>
      </c>
      <c r="I37" s="344">
        <v>0</v>
      </c>
      <c r="J37" s="250">
        <v>161207.98170672017</v>
      </c>
      <c r="K37" s="344">
        <v>5026405.666666667</v>
      </c>
      <c r="L37" s="360" t="s">
        <v>610</v>
      </c>
      <c r="M37" s="360" t="s">
        <v>611</v>
      </c>
    </row>
    <row r="38" spans="1:13" x14ac:dyDescent="0.2">
      <c r="A38" s="194" t="s">
        <v>567</v>
      </c>
      <c r="B38" s="196" t="s">
        <v>568</v>
      </c>
      <c r="C38" s="189">
        <v>1201.7040458359431</v>
      </c>
      <c r="D38" s="253">
        <v>157685.58996381937</v>
      </c>
      <c r="E38" s="253">
        <v>1682385.6641703204</v>
      </c>
      <c r="F38" s="344"/>
      <c r="G38" s="254">
        <v>1432192.76</v>
      </c>
      <c r="H38" s="344"/>
      <c r="I38" s="344"/>
      <c r="J38" s="250">
        <v>407878.49413413974</v>
      </c>
      <c r="K38" s="344"/>
      <c r="L38" s="360"/>
      <c r="M38" s="360"/>
    </row>
    <row r="39" spans="1:13" x14ac:dyDescent="0.2">
      <c r="A39" s="194" t="s">
        <v>569</v>
      </c>
      <c r="B39" s="195" t="s">
        <v>570</v>
      </c>
      <c r="C39" s="189">
        <v>12379.944815333587</v>
      </c>
      <c r="D39" s="253">
        <v>61899.520315518108</v>
      </c>
      <c r="E39" s="253">
        <v>259978.84112200534</v>
      </c>
      <c r="F39" s="344">
        <v>684868.29579379386</v>
      </c>
      <c r="G39" s="254">
        <v>258848.94999999998</v>
      </c>
      <c r="H39" s="344">
        <v>479407.80705565569</v>
      </c>
      <c r="I39" s="344">
        <v>0</v>
      </c>
      <c r="J39" s="250">
        <v>63029.411437523464</v>
      </c>
      <c r="K39" s="344">
        <v>762584</v>
      </c>
      <c r="L39" s="360" t="s">
        <v>612</v>
      </c>
      <c r="M39" s="360" t="s">
        <v>613</v>
      </c>
    </row>
    <row r="40" spans="1:13" x14ac:dyDescent="0.2">
      <c r="A40" s="197" t="s">
        <v>571</v>
      </c>
      <c r="B40" s="198" t="s">
        <v>570</v>
      </c>
      <c r="C40" s="189">
        <v>20250.899051706954</v>
      </c>
      <c r="D40" s="253">
        <v>90647.585478583991</v>
      </c>
      <c r="E40" s="253">
        <v>424889.45467178855</v>
      </c>
      <c r="F40" s="344"/>
      <c r="G40" s="254">
        <v>412526.61</v>
      </c>
      <c r="H40" s="344"/>
      <c r="I40" s="344"/>
      <c r="J40" s="250">
        <v>103010.43015037256</v>
      </c>
      <c r="K40" s="344"/>
      <c r="L40" s="360"/>
      <c r="M40" s="360"/>
    </row>
    <row r="41" spans="1:13" ht="38.25" x14ac:dyDescent="0.2">
      <c r="A41" s="197" t="s">
        <v>572</v>
      </c>
      <c r="B41" s="198" t="s">
        <v>614</v>
      </c>
      <c r="C41" s="189">
        <v>288128.18658495415</v>
      </c>
      <c r="D41" s="253">
        <v>78896.794909334567</v>
      </c>
      <c r="E41" s="252">
        <v>576256.3731699083</v>
      </c>
      <c r="F41" s="234">
        <v>576256.3731699083</v>
      </c>
      <c r="G41" s="254">
        <v>515445.26</v>
      </c>
      <c r="H41" s="234">
        <v>571150.33333333337</v>
      </c>
      <c r="I41" s="253">
        <v>0</v>
      </c>
      <c r="J41" s="250">
        <v>139707.90807924286</v>
      </c>
      <c r="K41" s="234">
        <v>50402.333333333336</v>
      </c>
      <c r="L41" s="198" t="s">
        <v>615</v>
      </c>
      <c r="M41" s="198" t="s">
        <v>616</v>
      </c>
    </row>
    <row r="42" spans="1:13" ht="120" x14ac:dyDescent="0.2">
      <c r="A42" s="213" t="s">
        <v>573</v>
      </c>
      <c r="B42" s="199">
        <f>'[4]Тарифы Нач Затр '!$E$29</f>
        <v>6.1</v>
      </c>
      <c r="C42" s="235"/>
      <c r="D42" s="255">
        <v>72979.542449686909</v>
      </c>
      <c r="E42" s="255">
        <v>709218.87735742819</v>
      </c>
      <c r="F42" s="255">
        <v>759065.77777777787</v>
      </c>
      <c r="G42" s="237">
        <v>610255.01</v>
      </c>
      <c r="H42" s="255">
        <v>759065.77777777787</v>
      </c>
      <c r="I42" s="255">
        <v>-49846.900420349673</v>
      </c>
      <c r="J42" s="257">
        <v>171943.40980711512</v>
      </c>
      <c r="K42" s="248"/>
      <c r="L42" s="200" t="s">
        <v>617</v>
      </c>
      <c r="M42" s="185" t="s">
        <v>585</v>
      </c>
    </row>
    <row r="43" spans="1:13" ht="25.5" x14ac:dyDescent="0.2">
      <c r="A43" s="183" t="s">
        <v>574</v>
      </c>
      <c r="B43" s="201">
        <v>2.3599999999999999E-2</v>
      </c>
      <c r="C43" s="229"/>
      <c r="D43" s="255">
        <v>16988.244859351194</v>
      </c>
      <c r="E43" s="256">
        <v>139363.45745510695</v>
      </c>
      <c r="F43" s="256">
        <v>139363.45745510695</v>
      </c>
      <c r="G43" s="256">
        <v>122564.35</v>
      </c>
      <c r="H43" s="255">
        <v>139363.45745510695</v>
      </c>
      <c r="I43" s="255">
        <v>0</v>
      </c>
      <c r="J43" s="257">
        <v>33787.352314458141</v>
      </c>
      <c r="K43" s="254"/>
      <c r="L43" s="202" t="s">
        <v>618</v>
      </c>
      <c r="M43" s="195" t="s">
        <v>619</v>
      </c>
    </row>
    <row r="44" spans="1:13" x14ac:dyDescent="0.2">
      <c r="A44" s="183" t="s">
        <v>620</v>
      </c>
      <c r="B44" s="201"/>
      <c r="C44" s="229"/>
      <c r="D44" s="255">
        <v>12849.348784584567</v>
      </c>
      <c r="E44" s="256">
        <v>53000</v>
      </c>
      <c r="F44" s="256">
        <v>53000</v>
      </c>
      <c r="G44" s="256">
        <v>53000</v>
      </c>
      <c r="H44" s="255">
        <v>53000</v>
      </c>
      <c r="I44" s="255">
        <v>0</v>
      </c>
      <c r="J44" s="257">
        <v>12849.348784584567</v>
      </c>
      <c r="K44" s="254"/>
      <c r="L44" s="202"/>
      <c r="M44" s="195"/>
    </row>
    <row r="45" spans="1:13" x14ac:dyDescent="0.2">
      <c r="A45" s="203" t="s">
        <v>575</v>
      </c>
      <c r="B45" s="194"/>
      <c r="C45" s="238"/>
      <c r="D45" s="235">
        <f>SUM(D9,D35,D42,D43,D44)</f>
        <v>1028903.44</v>
      </c>
      <c r="E45" s="235">
        <f>SUM(E9,E35,E42,E43,E44)</f>
        <v>8179989.0999999996</v>
      </c>
      <c r="F45" s="235">
        <f t="shared" ref="F45:I45" si="3">SUM(F9,F35,F42,F43,F44)</f>
        <v>8441132.6711446196</v>
      </c>
      <c r="G45" s="235">
        <f t="shared" si="3"/>
        <v>7225731.5399999991</v>
      </c>
      <c r="H45" s="235">
        <f t="shared" si="3"/>
        <v>7433385.9791521635</v>
      </c>
      <c r="I45" s="235">
        <f t="shared" si="3"/>
        <v>-261143.57114461821</v>
      </c>
      <c r="J45" s="239">
        <v>1983161</v>
      </c>
      <c r="K45" s="236"/>
      <c r="L45" s="195"/>
      <c r="M45" s="194"/>
    </row>
    <row r="46" spans="1:13" ht="13.5" customHeight="1" x14ac:dyDescent="0.2">
      <c r="A46" s="204"/>
      <c r="B46" s="205"/>
      <c r="C46" s="205"/>
      <c r="D46" s="205"/>
      <c r="E46" s="206"/>
      <c r="F46" s="206"/>
      <c r="G46" s="206"/>
      <c r="H46" s="206"/>
      <c r="I46" s="207"/>
      <c r="J46" s="242">
        <f>J9+J35+J43+J44+J42</f>
        <v>1983161.0000000002</v>
      </c>
      <c r="K46" s="208"/>
      <c r="L46" s="209"/>
      <c r="M46" s="210"/>
    </row>
    <row r="47" spans="1:13" x14ac:dyDescent="0.2">
      <c r="A47" s="228" t="s">
        <v>625</v>
      </c>
      <c r="B47" s="226">
        <v>312008.33333333331</v>
      </c>
      <c r="C47" s="3" t="s">
        <v>276</v>
      </c>
    </row>
    <row r="48" spans="1:13" x14ac:dyDescent="0.2">
      <c r="A48" s="228" t="s">
        <v>626</v>
      </c>
      <c r="B48" s="226">
        <v>104353.89418116864</v>
      </c>
      <c r="C48" s="3" t="s">
        <v>276</v>
      </c>
    </row>
    <row r="49" spans="1:3" ht="13.5" thickBot="1" x14ac:dyDescent="0.25">
      <c r="A49" s="219"/>
      <c r="B49" s="243">
        <f>313061/3</f>
        <v>104353.66666666667</v>
      </c>
    </row>
    <row r="50" spans="1:3" x14ac:dyDescent="0.2">
      <c r="A50" s="368" t="s">
        <v>668</v>
      </c>
      <c r="B50" s="369"/>
      <c r="C50" s="370"/>
    </row>
    <row r="51" spans="1:3" x14ac:dyDescent="0.2">
      <c r="A51" s="258" t="s">
        <v>667</v>
      </c>
      <c r="B51" s="371" t="s">
        <v>670</v>
      </c>
      <c r="C51" s="372"/>
    </row>
    <row r="52" spans="1:3" ht="26.25" customHeight="1" thickBot="1" x14ac:dyDescent="0.25">
      <c r="A52" s="259" t="s">
        <v>673</v>
      </c>
      <c r="B52" s="373" t="s">
        <v>671</v>
      </c>
      <c r="C52" s="374"/>
    </row>
  </sheetData>
  <mergeCells count="145">
    <mergeCell ref="A50:C50"/>
    <mergeCell ref="B51:C51"/>
    <mergeCell ref="B52:C52"/>
    <mergeCell ref="B35:B36"/>
    <mergeCell ref="E35:E36"/>
    <mergeCell ref="F35:F36"/>
    <mergeCell ref="G35:G36"/>
    <mergeCell ref="H35:H36"/>
    <mergeCell ref="I35:I36"/>
    <mergeCell ref="K35:K36"/>
    <mergeCell ref="M39:M40"/>
    <mergeCell ref="F39:F40"/>
    <mergeCell ref="H39:H40"/>
    <mergeCell ref="I39:I40"/>
    <mergeCell ref="L39:L40"/>
    <mergeCell ref="L35:L36"/>
    <mergeCell ref="M35:M36"/>
    <mergeCell ref="F37:F38"/>
    <mergeCell ref="H37:H38"/>
    <mergeCell ref="I37:I38"/>
    <mergeCell ref="L37:L38"/>
    <mergeCell ref="M37:M38"/>
    <mergeCell ref="K37:K38"/>
    <mergeCell ref="K39:K40"/>
    <mergeCell ref="A32:A33"/>
    <mergeCell ref="B32:B33"/>
    <mergeCell ref="E32:E33"/>
    <mergeCell ref="F32:F33"/>
    <mergeCell ref="G32:G33"/>
    <mergeCell ref="L27:L29"/>
    <mergeCell ref="M27:M29"/>
    <mergeCell ref="A30:A31"/>
    <mergeCell ref="B30:B31"/>
    <mergeCell ref="E30:E31"/>
    <mergeCell ref="F30:F31"/>
    <mergeCell ref="G30:G31"/>
    <mergeCell ref="H30:H31"/>
    <mergeCell ref="I30:I31"/>
    <mergeCell ref="K30:K31"/>
    <mergeCell ref="H32:H33"/>
    <mergeCell ref="I32:I33"/>
    <mergeCell ref="K32:K33"/>
    <mergeCell ref="J32:J33"/>
    <mergeCell ref="A27:A29"/>
    <mergeCell ref="B27:B29"/>
    <mergeCell ref="E27:E29"/>
    <mergeCell ref="F27:F29"/>
    <mergeCell ref="G27:G29"/>
    <mergeCell ref="A24:A26"/>
    <mergeCell ref="B24:B26"/>
    <mergeCell ref="E24:E26"/>
    <mergeCell ref="F24:F26"/>
    <mergeCell ref="G24:G26"/>
    <mergeCell ref="A22:A23"/>
    <mergeCell ref="B22:B23"/>
    <mergeCell ref="E22:E23"/>
    <mergeCell ref="F22:F23"/>
    <mergeCell ref="G22:G23"/>
    <mergeCell ref="A20:A21"/>
    <mergeCell ref="B20:B21"/>
    <mergeCell ref="E20:E21"/>
    <mergeCell ref="F20:F21"/>
    <mergeCell ref="G20:G21"/>
    <mergeCell ref="K11:K13"/>
    <mergeCell ref="A18:A19"/>
    <mergeCell ref="B18:B19"/>
    <mergeCell ref="E18:E19"/>
    <mergeCell ref="F18:F19"/>
    <mergeCell ref="G18:G19"/>
    <mergeCell ref="H18:H19"/>
    <mergeCell ref="I18:I19"/>
    <mergeCell ref="K18:K19"/>
    <mergeCell ref="E11:E13"/>
    <mergeCell ref="F11:F13"/>
    <mergeCell ref="G11:G13"/>
    <mergeCell ref="H11:H13"/>
    <mergeCell ref="I11:I13"/>
    <mergeCell ref="C11:C13"/>
    <mergeCell ref="J30:J31"/>
    <mergeCell ref="A7:A8"/>
    <mergeCell ref="B7:B8"/>
    <mergeCell ref="E7:F7"/>
    <mergeCell ref="G7:H7"/>
    <mergeCell ref="I7:I8"/>
    <mergeCell ref="A11:A13"/>
    <mergeCell ref="B11:B13"/>
    <mergeCell ref="A1:I1"/>
    <mergeCell ref="A3:M3"/>
    <mergeCell ref="A4:M4"/>
    <mergeCell ref="A5:M5"/>
    <mergeCell ref="K7:K8"/>
    <mergeCell ref="L7:L8"/>
    <mergeCell ref="M7:M8"/>
    <mergeCell ref="B9:B10"/>
    <mergeCell ref="E9:E10"/>
    <mergeCell ref="F9:F10"/>
    <mergeCell ref="G9:G10"/>
    <mergeCell ref="H9:H10"/>
    <mergeCell ref="I9:I10"/>
    <mergeCell ref="K9:K10"/>
    <mergeCell ref="L9:L10"/>
    <mergeCell ref="M9:M10"/>
    <mergeCell ref="C30:C31"/>
    <mergeCell ref="C32:C33"/>
    <mergeCell ref="C7:C8"/>
    <mergeCell ref="D7:D8"/>
    <mergeCell ref="J7:J8"/>
    <mergeCell ref="C9:C10"/>
    <mergeCell ref="D9:D10"/>
    <mergeCell ref="J9:J10"/>
    <mergeCell ref="C35:C36"/>
    <mergeCell ref="D35:D36"/>
    <mergeCell ref="J35:J36"/>
    <mergeCell ref="D11:D13"/>
    <mergeCell ref="D18:D19"/>
    <mergeCell ref="D20:D21"/>
    <mergeCell ref="D22:D23"/>
    <mergeCell ref="D24:D26"/>
    <mergeCell ref="D27:D29"/>
    <mergeCell ref="D30:D31"/>
    <mergeCell ref="D32:D33"/>
    <mergeCell ref="J11:J13"/>
    <mergeCell ref="J18:J19"/>
    <mergeCell ref="J20:J21"/>
    <mergeCell ref="J22:J23"/>
    <mergeCell ref="J24:J26"/>
    <mergeCell ref="K22:K23"/>
    <mergeCell ref="K24:K26"/>
    <mergeCell ref="K27:K29"/>
    <mergeCell ref="L18:L19"/>
    <mergeCell ref="K20:K21"/>
    <mergeCell ref="C18:C19"/>
    <mergeCell ref="C20:C21"/>
    <mergeCell ref="C22:C23"/>
    <mergeCell ref="C24:C26"/>
    <mergeCell ref="C27:C29"/>
    <mergeCell ref="J27:J29"/>
    <mergeCell ref="H20:H21"/>
    <mergeCell ref="I20:I21"/>
    <mergeCell ref="H24:H26"/>
    <mergeCell ref="I24:I26"/>
    <mergeCell ref="H27:H29"/>
    <mergeCell ref="I27:I29"/>
    <mergeCell ref="H22:H23"/>
    <mergeCell ref="I22:I23"/>
  </mergeCells>
  <phoneticPr fontId="27" type="noConversion"/>
  <hyperlinks>
    <hyperlink ref="A1:I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sqref="A1:I1"/>
    </sheetView>
  </sheetViews>
  <sheetFormatPr defaultRowHeight="12.75" x14ac:dyDescent="0.2"/>
  <cols>
    <col min="1" max="1" width="41.28515625" style="173" customWidth="1"/>
    <col min="2" max="2" width="17.5703125" style="3" customWidth="1"/>
    <col min="3" max="3" width="15.85546875" style="3" customWidth="1"/>
    <col min="4" max="4" width="20.28515625" style="3" customWidth="1"/>
    <col min="5" max="5" width="18.140625" style="3" customWidth="1"/>
    <col min="6" max="6" width="16.42578125" style="3" customWidth="1"/>
    <col min="7" max="7" width="15.140625" style="3" customWidth="1"/>
    <col min="8" max="8" width="14.42578125" style="3" customWidth="1"/>
    <col min="9" max="9" width="14.5703125" style="3" customWidth="1"/>
    <col min="10" max="10" width="19.85546875" style="3" customWidth="1"/>
    <col min="11" max="11" width="21" style="4" customWidth="1"/>
    <col min="12" max="12" width="48.28515625" style="3" customWidth="1"/>
    <col min="13" max="13" width="39.140625" style="3" customWidth="1"/>
    <col min="14" max="16384" width="9.140625" style="3"/>
  </cols>
  <sheetData>
    <row r="1" spans="1:13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316"/>
      <c r="J1" s="220"/>
    </row>
    <row r="2" spans="1:13" ht="12.75" customHeight="1" x14ac:dyDescent="0.2">
      <c r="A2" s="120"/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3" x14ac:dyDescent="0.2">
      <c r="A3" s="377" t="s">
        <v>629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</row>
    <row r="4" spans="1:13" x14ac:dyDescent="0.2">
      <c r="A4" s="377" t="s">
        <v>666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1:13" ht="12.75" customHeight="1" x14ac:dyDescent="0.2">
      <c r="A5" s="359" t="s">
        <v>624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1:13" x14ac:dyDescent="0.2">
      <c r="A6" s="178"/>
      <c r="B6" s="178"/>
      <c r="C6" s="223"/>
      <c r="D6" s="223"/>
      <c r="E6" s="178"/>
      <c r="F6" s="178"/>
      <c r="G6" s="178"/>
      <c r="H6" s="178"/>
      <c r="I6" s="178"/>
      <c r="J6" s="223"/>
      <c r="K6" s="178"/>
      <c r="L6" s="178"/>
      <c r="M6" s="178"/>
    </row>
    <row r="7" spans="1:13" ht="19.5" customHeight="1" x14ac:dyDescent="0.2">
      <c r="A7" s="354" t="s">
        <v>549</v>
      </c>
      <c r="B7" s="354" t="s">
        <v>662</v>
      </c>
      <c r="C7" s="345" t="s">
        <v>627</v>
      </c>
      <c r="D7" s="345" t="s">
        <v>628</v>
      </c>
      <c r="E7" s="354" t="s">
        <v>550</v>
      </c>
      <c r="F7" s="354"/>
      <c r="G7" s="355" t="s">
        <v>551</v>
      </c>
      <c r="H7" s="355"/>
      <c r="I7" s="355" t="s">
        <v>576</v>
      </c>
      <c r="J7" s="347" t="s">
        <v>631</v>
      </c>
      <c r="K7" s="347" t="s">
        <v>630</v>
      </c>
      <c r="L7" s="355" t="s">
        <v>582</v>
      </c>
      <c r="M7" s="355" t="s">
        <v>583</v>
      </c>
    </row>
    <row r="8" spans="1:13" ht="60" x14ac:dyDescent="0.2">
      <c r="A8" s="354"/>
      <c r="B8" s="354"/>
      <c r="C8" s="346"/>
      <c r="D8" s="346"/>
      <c r="E8" s="180" t="s">
        <v>552</v>
      </c>
      <c r="F8" s="180" t="s">
        <v>553</v>
      </c>
      <c r="G8" s="181" t="s">
        <v>554</v>
      </c>
      <c r="H8" s="182" t="s">
        <v>555</v>
      </c>
      <c r="I8" s="355"/>
      <c r="J8" s="348"/>
      <c r="K8" s="348"/>
      <c r="L8" s="355"/>
      <c r="M8" s="355"/>
    </row>
    <row r="9" spans="1:13" x14ac:dyDescent="0.2">
      <c r="A9" s="183" t="s">
        <v>556</v>
      </c>
      <c r="B9" s="349"/>
      <c r="C9" s="378"/>
      <c r="D9" s="349">
        <f>J9-E9+G9</f>
        <v>598442.59686343605</v>
      </c>
      <c r="E9" s="349">
        <f>SUM(E11:E34)</f>
        <v>3707048.8454173626</v>
      </c>
      <c r="F9" s="349">
        <f t="shared" ref="F9:H9" si="0">SUM(F11:F34)</f>
        <v>3860051.888888889</v>
      </c>
      <c r="G9" s="349">
        <f t="shared" si="0"/>
        <v>3267853.08</v>
      </c>
      <c r="H9" s="349">
        <f t="shared" si="0"/>
        <v>3888180.8888888895</v>
      </c>
      <c r="I9" s="349">
        <f>E9-F9</f>
        <v>-153003.04347152635</v>
      </c>
      <c r="J9" s="349">
        <f>SUM(J11:J34)</f>
        <v>1037638.3622807987</v>
      </c>
      <c r="K9" s="375"/>
      <c r="L9" s="360"/>
      <c r="M9" s="360"/>
    </row>
    <row r="10" spans="1:13" x14ac:dyDescent="0.2">
      <c r="A10" s="184" t="s">
        <v>557</v>
      </c>
      <c r="B10" s="349"/>
      <c r="C10" s="379"/>
      <c r="D10" s="349"/>
      <c r="E10" s="349"/>
      <c r="F10" s="349"/>
      <c r="G10" s="349"/>
      <c r="H10" s="349"/>
      <c r="I10" s="349"/>
      <c r="J10" s="349"/>
      <c r="K10" s="376"/>
      <c r="L10" s="360"/>
      <c r="M10" s="360"/>
    </row>
    <row r="11" spans="1:13" ht="76.5" x14ac:dyDescent="0.2">
      <c r="A11" s="356" t="s">
        <v>558</v>
      </c>
      <c r="B11" s="380">
        <v>8.8800000000000008</v>
      </c>
      <c r="C11" s="338"/>
      <c r="D11" s="338">
        <v>153881.74694270943</v>
      </c>
      <c r="E11" s="362">
        <v>1048482.6450630028</v>
      </c>
      <c r="F11" s="344">
        <v>1236053.888888889</v>
      </c>
      <c r="G11" s="362">
        <v>908884.09000000008</v>
      </c>
      <c r="H11" s="344">
        <v>1236053.888888889</v>
      </c>
      <c r="I11" s="344">
        <v>-187571.24382588617</v>
      </c>
      <c r="J11" s="344">
        <v>293480.30200571223</v>
      </c>
      <c r="K11" s="338"/>
      <c r="L11" s="185" t="s">
        <v>584</v>
      </c>
      <c r="M11" s="185" t="s">
        <v>585</v>
      </c>
    </row>
    <row r="12" spans="1:13" x14ac:dyDescent="0.2">
      <c r="A12" s="356"/>
      <c r="B12" s="380"/>
      <c r="C12" s="363"/>
      <c r="D12" s="363"/>
      <c r="E12" s="362"/>
      <c r="F12" s="344"/>
      <c r="G12" s="362"/>
      <c r="H12" s="344"/>
      <c r="I12" s="344"/>
      <c r="J12" s="344"/>
      <c r="K12" s="363"/>
      <c r="L12" s="186" t="s">
        <v>586</v>
      </c>
      <c r="M12" s="185" t="s">
        <v>587</v>
      </c>
    </row>
    <row r="13" spans="1:13" ht="25.5" x14ac:dyDescent="0.2">
      <c r="A13" s="356"/>
      <c r="B13" s="380"/>
      <c r="C13" s="339"/>
      <c r="D13" s="339"/>
      <c r="E13" s="362"/>
      <c r="F13" s="344"/>
      <c r="G13" s="362"/>
      <c r="H13" s="344"/>
      <c r="I13" s="344"/>
      <c r="J13" s="344"/>
      <c r="K13" s="339"/>
      <c r="L13" s="185" t="s">
        <v>588</v>
      </c>
      <c r="M13" s="185" t="s">
        <v>589</v>
      </c>
    </row>
    <row r="14" spans="1:13" ht="25.5" x14ac:dyDescent="0.2">
      <c r="A14" s="187" t="s">
        <v>559</v>
      </c>
      <c r="B14" s="229">
        <v>5.08</v>
      </c>
      <c r="C14" s="232"/>
      <c r="D14" s="246">
        <v>96933.991838196875</v>
      </c>
      <c r="E14" s="252">
        <v>635906.59496452019</v>
      </c>
      <c r="F14" s="253">
        <v>363438</v>
      </c>
      <c r="G14" s="252">
        <v>554844.26</v>
      </c>
      <c r="H14" s="246">
        <v>363438</v>
      </c>
      <c r="I14" s="253">
        <v>272468.59496452019</v>
      </c>
      <c r="J14" s="253">
        <v>177996.32680271709</v>
      </c>
      <c r="K14" s="246"/>
      <c r="L14" s="185" t="s">
        <v>547</v>
      </c>
      <c r="M14" s="185" t="s">
        <v>585</v>
      </c>
    </row>
    <row r="15" spans="1:13" ht="25.5" x14ac:dyDescent="0.2">
      <c r="A15" s="211" t="s">
        <v>577</v>
      </c>
      <c r="B15" s="229">
        <v>1.25</v>
      </c>
      <c r="C15" s="232"/>
      <c r="D15" s="246">
        <v>29113.625106015825</v>
      </c>
      <c r="E15" s="252">
        <v>156476.12656580989</v>
      </c>
      <c r="F15" s="253">
        <v>103157.66666666667</v>
      </c>
      <c r="G15" s="252">
        <v>141790.59</v>
      </c>
      <c r="H15" s="246">
        <v>103157.66666666667</v>
      </c>
      <c r="I15" s="253">
        <v>53318.459899143214</v>
      </c>
      <c r="J15" s="253">
        <v>43799.161671825721</v>
      </c>
      <c r="K15" s="246"/>
      <c r="L15" s="185" t="s">
        <v>590</v>
      </c>
      <c r="M15" s="185" t="s">
        <v>591</v>
      </c>
    </row>
    <row r="16" spans="1:13" ht="38.25" x14ac:dyDescent="0.2">
      <c r="A16" s="211" t="s">
        <v>81</v>
      </c>
      <c r="B16" s="229">
        <v>1.82</v>
      </c>
      <c r="C16" s="232"/>
      <c r="D16" s="246">
        <v>36125.796221721102</v>
      </c>
      <c r="E16" s="252">
        <v>204862.06020704727</v>
      </c>
      <c r="F16" s="253">
        <v>207526.66666666666</v>
      </c>
      <c r="G16" s="252">
        <v>183645.01</v>
      </c>
      <c r="H16" s="253">
        <v>207526.66666666666</v>
      </c>
      <c r="I16" s="253">
        <v>-2664.6064596193901</v>
      </c>
      <c r="J16" s="253">
        <v>57342.846428768375</v>
      </c>
      <c r="K16" s="246"/>
      <c r="L16" s="185" t="s">
        <v>592</v>
      </c>
      <c r="M16" s="185" t="s">
        <v>585</v>
      </c>
    </row>
    <row r="17" spans="1:13" ht="63.75" x14ac:dyDescent="0.2">
      <c r="A17" s="212" t="s">
        <v>560</v>
      </c>
      <c r="B17" s="229">
        <v>1.29</v>
      </c>
      <c r="C17" s="232"/>
      <c r="D17" s="246">
        <v>29267.390514543469</v>
      </c>
      <c r="E17" s="252">
        <v>161478.25452828768</v>
      </c>
      <c r="F17" s="253">
        <v>101338.33333333333</v>
      </c>
      <c r="G17" s="252">
        <v>145546.34</v>
      </c>
      <c r="H17" s="253">
        <v>101338.33333333333</v>
      </c>
      <c r="I17" s="253">
        <v>60139.921194954353</v>
      </c>
      <c r="J17" s="253">
        <v>45199.305042831154</v>
      </c>
      <c r="K17" s="246"/>
      <c r="L17" s="185" t="s">
        <v>593</v>
      </c>
      <c r="M17" s="185" t="s">
        <v>585</v>
      </c>
    </row>
    <row r="18" spans="1:13" x14ac:dyDescent="0.2">
      <c r="A18" s="361" t="s">
        <v>561</v>
      </c>
      <c r="B18" s="380"/>
      <c r="C18" s="338"/>
      <c r="D18" s="338"/>
      <c r="E18" s="362"/>
      <c r="F18" s="344"/>
      <c r="G18" s="362"/>
      <c r="H18" s="344"/>
      <c r="I18" s="344"/>
      <c r="J18" s="344"/>
      <c r="K18" s="338"/>
      <c r="L18" s="190"/>
      <c r="M18" s="190"/>
    </row>
    <row r="19" spans="1:13" x14ac:dyDescent="0.2">
      <c r="A19" s="361"/>
      <c r="B19" s="380"/>
      <c r="C19" s="339"/>
      <c r="D19" s="339"/>
      <c r="E19" s="362"/>
      <c r="F19" s="344"/>
      <c r="G19" s="362"/>
      <c r="H19" s="344"/>
      <c r="I19" s="344"/>
      <c r="J19" s="344"/>
      <c r="K19" s="339"/>
      <c r="L19" s="185"/>
      <c r="M19" s="185"/>
    </row>
    <row r="20" spans="1:13" x14ac:dyDescent="0.2">
      <c r="A20" s="361" t="s">
        <v>578</v>
      </c>
      <c r="B20" s="380">
        <v>0.53</v>
      </c>
      <c r="C20" s="338"/>
      <c r="D20" s="338">
        <v>16966.966653684969</v>
      </c>
      <c r="E20" s="362">
        <v>63317.314017435929</v>
      </c>
      <c r="F20" s="344">
        <v>95088.666666666672</v>
      </c>
      <c r="G20" s="362">
        <v>62561.16</v>
      </c>
      <c r="H20" s="344">
        <v>95088.666666666672</v>
      </c>
      <c r="I20" s="344">
        <v>-31771.352649230743</v>
      </c>
      <c r="J20" s="344">
        <v>17723.120671120891</v>
      </c>
      <c r="K20" s="338"/>
      <c r="L20" s="190" t="s">
        <v>594</v>
      </c>
      <c r="M20" s="190" t="s">
        <v>595</v>
      </c>
    </row>
    <row r="21" spans="1:13" ht="25.5" x14ac:dyDescent="0.2">
      <c r="A21" s="361"/>
      <c r="B21" s="380"/>
      <c r="C21" s="339"/>
      <c r="D21" s="339"/>
      <c r="E21" s="362"/>
      <c r="F21" s="344"/>
      <c r="G21" s="362"/>
      <c r="H21" s="344"/>
      <c r="I21" s="344"/>
      <c r="J21" s="344"/>
      <c r="K21" s="339"/>
      <c r="L21" s="185" t="s">
        <v>596</v>
      </c>
      <c r="M21" s="185" t="s">
        <v>585</v>
      </c>
    </row>
    <row r="22" spans="1:13" x14ac:dyDescent="0.2">
      <c r="A22" s="361" t="s">
        <v>579</v>
      </c>
      <c r="B22" s="380">
        <v>0.41</v>
      </c>
      <c r="C22" s="338"/>
      <c r="D22" s="338">
        <v>14530.280485230476</v>
      </c>
      <c r="E22" s="362">
        <v>51326.32900554363</v>
      </c>
      <c r="F22" s="344">
        <v>40853.333333333336</v>
      </c>
      <c r="G22" s="362">
        <v>51489.88</v>
      </c>
      <c r="H22" s="344">
        <v>40853.333333333336</v>
      </c>
      <c r="I22" s="344">
        <v>10472.995672210294</v>
      </c>
      <c r="J22" s="344">
        <v>14366.729490774112</v>
      </c>
      <c r="K22" s="338"/>
      <c r="L22" s="190" t="s">
        <v>597</v>
      </c>
      <c r="M22" s="190" t="s">
        <v>598</v>
      </c>
    </row>
    <row r="23" spans="1:13" ht="38.25" x14ac:dyDescent="0.2">
      <c r="A23" s="361"/>
      <c r="B23" s="380"/>
      <c r="C23" s="339"/>
      <c r="D23" s="339"/>
      <c r="E23" s="362"/>
      <c r="F23" s="344"/>
      <c r="G23" s="362"/>
      <c r="H23" s="344"/>
      <c r="I23" s="344"/>
      <c r="J23" s="344"/>
      <c r="K23" s="339"/>
      <c r="L23" s="185" t="s">
        <v>599</v>
      </c>
      <c r="M23" s="185" t="s">
        <v>585</v>
      </c>
    </row>
    <row r="24" spans="1:13" ht="25.5" x14ac:dyDescent="0.2">
      <c r="A24" s="361" t="s">
        <v>580</v>
      </c>
      <c r="B24" s="380">
        <v>1.85</v>
      </c>
      <c r="C24" s="338"/>
      <c r="D24" s="338">
        <v>48736.074156658258</v>
      </c>
      <c r="E24" s="362">
        <v>243376.90503210895</v>
      </c>
      <c r="F24" s="344">
        <v>341394.66666666669</v>
      </c>
      <c r="G24" s="362">
        <v>223989.46</v>
      </c>
      <c r="H24" s="344">
        <v>369523.66666666698</v>
      </c>
      <c r="I24" s="344">
        <v>-98017.761634557741</v>
      </c>
      <c r="J24" s="344">
        <v>68123.519188767212</v>
      </c>
      <c r="K24" s="338"/>
      <c r="L24" s="190" t="s">
        <v>600</v>
      </c>
      <c r="M24" s="190" t="s">
        <v>601</v>
      </c>
    </row>
    <row r="25" spans="1:13" x14ac:dyDescent="0.2">
      <c r="A25" s="361"/>
      <c r="B25" s="380"/>
      <c r="C25" s="363"/>
      <c r="D25" s="363"/>
      <c r="E25" s="362"/>
      <c r="F25" s="344"/>
      <c r="G25" s="362"/>
      <c r="H25" s="344"/>
      <c r="I25" s="344"/>
      <c r="J25" s="344"/>
      <c r="K25" s="363"/>
      <c r="L25" s="190" t="s">
        <v>602</v>
      </c>
      <c r="M25" s="185" t="s">
        <v>589</v>
      </c>
    </row>
    <row r="26" spans="1:13" ht="38.25" x14ac:dyDescent="0.2">
      <c r="A26" s="361"/>
      <c r="B26" s="380"/>
      <c r="C26" s="339"/>
      <c r="D26" s="339"/>
      <c r="E26" s="362"/>
      <c r="F26" s="344"/>
      <c r="G26" s="362"/>
      <c r="H26" s="344"/>
      <c r="I26" s="344"/>
      <c r="J26" s="344"/>
      <c r="K26" s="339"/>
      <c r="L26" s="185" t="s">
        <v>603</v>
      </c>
      <c r="M26" s="185" t="s">
        <v>585</v>
      </c>
    </row>
    <row r="27" spans="1:13" x14ac:dyDescent="0.2">
      <c r="A27" s="361" t="s">
        <v>562</v>
      </c>
      <c r="B27" s="380">
        <v>5.77</v>
      </c>
      <c r="C27" s="338"/>
      <c r="D27" s="338">
        <v>111692.27433182695</v>
      </c>
      <c r="E27" s="362">
        <v>722183.71088816086</v>
      </c>
      <c r="F27" s="344">
        <v>959390</v>
      </c>
      <c r="G27" s="362">
        <v>631729.87</v>
      </c>
      <c r="H27" s="344">
        <v>959390</v>
      </c>
      <c r="I27" s="344">
        <v>-237206.28911183914</v>
      </c>
      <c r="J27" s="344">
        <v>202146.11521998784</v>
      </c>
      <c r="K27" s="338"/>
      <c r="L27" s="336" t="s">
        <v>604</v>
      </c>
      <c r="M27" s="365" t="s">
        <v>605</v>
      </c>
    </row>
    <row r="28" spans="1:13" x14ac:dyDescent="0.2">
      <c r="A28" s="361"/>
      <c r="B28" s="380"/>
      <c r="C28" s="363"/>
      <c r="D28" s="363"/>
      <c r="E28" s="362"/>
      <c r="F28" s="344"/>
      <c r="G28" s="362"/>
      <c r="H28" s="344"/>
      <c r="I28" s="344"/>
      <c r="J28" s="344"/>
      <c r="K28" s="363"/>
      <c r="L28" s="364"/>
      <c r="M28" s="366"/>
    </row>
    <row r="29" spans="1:13" x14ac:dyDescent="0.2">
      <c r="A29" s="361"/>
      <c r="B29" s="380"/>
      <c r="C29" s="339"/>
      <c r="D29" s="339"/>
      <c r="E29" s="362"/>
      <c r="F29" s="344"/>
      <c r="G29" s="362"/>
      <c r="H29" s="344"/>
      <c r="I29" s="344"/>
      <c r="J29" s="344"/>
      <c r="K29" s="339"/>
      <c r="L29" s="337"/>
      <c r="M29" s="367"/>
    </row>
    <row r="30" spans="1:13" x14ac:dyDescent="0.2">
      <c r="A30" s="361" t="s">
        <v>581</v>
      </c>
      <c r="B30" s="380">
        <v>125</v>
      </c>
      <c r="C30" s="338"/>
      <c r="D30" s="338">
        <v>29867.916848233232</v>
      </c>
      <c r="E30" s="362">
        <v>208961.36378809612</v>
      </c>
      <c r="F30" s="344">
        <v>180339</v>
      </c>
      <c r="G30" s="362">
        <v>184222.89</v>
      </c>
      <c r="H30" s="344">
        <v>180339</v>
      </c>
      <c r="I30" s="344">
        <v>28622.363788096118</v>
      </c>
      <c r="J30" s="344">
        <v>58490.280636329357</v>
      </c>
      <c r="K30" s="338"/>
      <c r="L30" s="190" t="s">
        <v>606</v>
      </c>
      <c r="M30" s="190" t="s">
        <v>607</v>
      </c>
    </row>
    <row r="31" spans="1:13" ht="25.5" x14ac:dyDescent="0.2">
      <c r="A31" s="361"/>
      <c r="B31" s="380"/>
      <c r="C31" s="339"/>
      <c r="D31" s="339"/>
      <c r="E31" s="362"/>
      <c r="F31" s="344"/>
      <c r="G31" s="362"/>
      <c r="H31" s="344"/>
      <c r="I31" s="344"/>
      <c r="J31" s="344"/>
      <c r="K31" s="339"/>
      <c r="L31" s="185" t="s">
        <v>596</v>
      </c>
      <c r="M31" s="185" t="s">
        <v>585</v>
      </c>
    </row>
    <row r="32" spans="1:13" x14ac:dyDescent="0.2">
      <c r="A32" s="361" t="s">
        <v>563</v>
      </c>
      <c r="B32" s="380">
        <v>1.77</v>
      </c>
      <c r="C32" s="338"/>
      <c r="D32" s="338">
        <v>27442.643764615786</v>
      </c>
      <c r="E32" s="362">
        <v>210677.54135734891</v>
      </c>
      <c r="F32" s="344">
        <v>231471.66666666666</v>
      </c>
      <c r="G32" s="362">
        <v>179149.53</v>
      </c>
      <c r="H32" s="344">
        <v>231471.66666666666</v>
      </c>
      <c r="I32" s="344">
        <v>-20794.125309317751</v>
      </c>
      <c r="J32" s="344">
        <v>58970.655121964708</v>
      </c>
      <c r="K32" s="338"/>
      <c r="L32" s="190" t="s">
        <v>608</v>
      </c>
      <c r="M32" s="190" t="s">
        <v>609</v>
      </c>
    </row>
    <row r="33" spans="1:13" ht="25.5" x14ac:dyDescent="0.2">
      <c r="A33" s="361"/>
      <c r="B33" s="380"/>
      <c r="C33" s="339"/>
      <c r="D33" s="339"/>
      <c r="E33" s="362"/>
      <c r="F33" s="344"/>
      <c r="G33" s="362"/>
      <c r="H33" s="344"/>
      <c r="I33" s="344"/>
      <c r="J33" s="344"/>
      <c r="K33" s="339"/>
      <c r="L33" s="185" t="s">
        <v>596</v>
      </c>
      <c r="M33" s="185" t="s">
        <v>585</v>
      </c>
    </row>
    <row r="34" spans="1:13" x14ac:dyDescent="0.2">
      <c r="A34" s="187"/>
      <c r="B34" s="229"/>
      <c r="C34" s="233"/>
      <c r="D34" s="251"/>
      <c r="E34" s="252"/>
      <c r="F34" s="253"/>
      <c r="G34" s="252"/>
      <c r="H34" s="253"/>
      <c r="I34" s="253"/>
      <c r="J34" s="249"/>
      <c r="K34" s="251"/>
      <c r="L34" s="191"/>
      <c r="M34" s="185"/>
    </row>
    <row r="35" spans="1:13" x14ac:dyDescent="0.2">
      <c r="A35" s="192" t="s">
        <v>564</v>
      </c>
      <c r="B35" s="350"/>
      <c r="C35" s="350"/>
      <c r="D35" s="375">
        <v>710108.63452871097</v>
      </c>
      <c r="E35" s="350">
        <v>3641199.5796001861</v>
      </c>
      <c r="F35" s="350">
        <v>3641199.5796001856</v>
      </c>
      <c r="G35" s="350">
        <v>3332101.6899999995</v>
      </c>
      <c r="H35" s="350">
        <v>2757758.088260856</v>
      </c>
      <c r="I35" s="350">
        <v>0</v>
      </c>
      <c r="J35" s="350">
        <v>1019206.5241288968</v>
      </c>
      <c r="K35" s="350">
        <v>5839392</v>
      </c>
      <c r="L35" s="355"/>
      <c r="M35" s="360"/>
    </row>
    <row r="36" spans="1:13" x14ac:dyDescent="0.2">
      <c r="A36" s="193" t="s">
        <v>557</v>
      </c>
      <c r="B36" s="350"/>
      <c r="C36" s="350"/>
      <c r="D36" s="376"/>
      <c r="E36" s="350"/>
      <c r="F36" s="350"/>
      <c r="G36" s="350"/>
      <c r="H36" s="350"/>
      <c r="I36" s="350"/>
      <c r="J36" s="350"/>
      <c r="K36" s="350"/>
      <c r="L36" s="355"/>
      <c r="M36" s="360"/>
    </row>
    <row r="37" spans="1:13" x14ac:dyDescent="0.2">
      <c r="A37" s="194" t="s">
        <v>565</v>
      </c>
      <c r="B37" s="231" t="s">
        <v>566</v>
      </c>
      <c r="C37" s="189">
        <f>E37/84.48</f>
        <v>7995.541861996845</v>
      </c>
      <c r="D37" s="253">
        <v>185721.29109404644</v>
      </c>
      <c r="E37" s="253">
        <v>675463.37650149351</v>
      </c>
      <c r="F37" s="344">
        <v>2447020.5394811863</v>
      </c>
      <c r="G37" s="254">
        <v>672116.02</v>
      </c>
      <c r="H37" s="344">
        <v>1712914.3776368303</v>
      </c>
      <c r="I37" s="344">
        <v>0</v>
      </c>
      <c r="J37" s="253">
        <v>189068.64759553989</v>
      </c>
      <c r="K37" s="344">
        <v>5026405.666666667</v>
      </c>
      <c r="L37" s="360" t="s">
        <v>610</v>
      </c>
      <c r="M37" s="360" t="s">
        <v>611</v>
      </c>
    </row>
    <row r="38" spans="1:13" x14ac:dyDescent="0.2">
      <c r="A38" s="194" t="s">
        <v>567</v>
      </c>
      <c r="B38" s="231" t="s">
        <v>568</v>
      </c>
      <c r="C38" s="189">
        <f>E38/1400</f>
        <v>1265.3979735569233</v>
      </c>
      <c r="D38" s="253">
        <v>224669.62963764789</v>
      </c>
      <c r="E38" s="253">
        <v>1771557.1629796927</v>
      </c>
      <c r="F38" s="344"/>
      <c r="G38" s="254">
        <v>1500351.03</v>
      </c>
      <c r="H38" s="344"/>
      <c r="I38" s="344"/>
      <c r="J38" s="253">
        <v>495875.76261734054</v>
      </c>
      <c r="K38" s="344"/>
      <c r="L38" s="360"/>
      <c r="M38" s="360"/>
    </row>
    <row r="39" spans="1:13" x14ac:dyDescent="0.2">
      <c r="A39" s="194" t="s">
        <v>569</v>
      </c>
      <c r="B39" s="231" t="s">
        <v>570</v>
      </c>
      <c r="C39" s="189">
        <f>E39/21</f>
        <v>12123.832755021253</v>
      </c>
      <c r="D39" s="253">
        <v>85811.989314857055</v>
      </c>
      <c r="E39" s="253">
        <v>254600.48785544629</v>
      </c>
      <c r="F39" s="344">
        <v>676704.82470098906</v>
      </c>
      <c r="G39" s="254">
        <v>269147.37</v>
      </c>
      <c r="H39" s="344">
        <v>473693.3772906923</v>
      </c>
      <c r="I39" s="344">
        <v>0</v>
      </c>
      <c r="J39" s="253">
        <v>71265.107170303367</v>
      </c>
      <c r="K39" s="344">
        <v>762584</v>
      </c>
      <c r="L39" s="360" t="s">
        <v>612</v>
      </c>
      <c r="M39" s="360" t="s">
        <v>613</v>
      </c>
    </row>
    <row r="40" spans="1:13" ht="25.5" x14ac:dyDescent="0.2">
      <c r="A40" s="197" t="s">
        <v>571</v>
      </c>
      <c r="B40" s="230" t="s">
        <v>570</v>
      </c>
      <c r="C40" s="189">
        <f>C37+C39</f>
        <v>20119.374617018097</v>
      </c>
      <c r="D40" s="253">
        <v>129494.70678258839</v>
      </c>
      <c r="E40" s="253">
        <v>422104.33684554277</v>
      </c>
      <c r="F40" s="344"/>
      <c r="G40" s="254">
        <v>433448.01</v>
      </c>
      <c r="H40" s="344"/>
      <c r="I40" s="344"/>
      <c r="J40" s="253">
        <v>118151.03362813116</v>
      </c>
      <c r="K40" s="344"/>
      <c r="L40" s="360"/>
      <c r="M40" s="360"/>
    </row>
    <row r="41" spans="1:13" ht="38.25" x14ac:dyDescent="0.2">
      <c r="A41" s="197" t="s">
        <v>572</v>
      </c>
      <c r="B41" s="230" t="s">
        <v>614</v>
      </c>
      <c r="C41" s="189">
        <f>E41/2</f>
        <v>258737.1077090053</v>
      </c>
      <c r="D41" s="253">
        <v>84411.017699571152</v>
      </c>
      <c r="E41" s="252">
        <v>517474.2154180106</v>
      </c>
      <c r="F41" s="234">
        <v>517474.2154180106</v>
      </c>
      <c r="G41" s="254">
        <v>457039.25999999995</v>
      </c>
      <c r="H41" s="234">
        <v>571150.33333333337</v>
      </c>
      <c r="I41" s="253">
        <v>0</v>
      </c>
      <c r="J41" s="253">
        <v>144845.97311758177</v>
      </c>
      <c r="K41" s="234">
        <v>50402.333333333336</v>
      </c>
      <c r="L41" s="198" t="s">
        <v>615</v>
      </c>
      <c r="M41" s="198" t="s">
        <v>616</v>
      </c>
    </row>
    <row r="42" spans="1:13" ht="84" x14ac:dyDescent="0.2">
      <c r="A42" s="213" t="s">
        <v>573</v>
      </c>
      <c r="B42" s="235">
        <f>'[4]Тарифы Нач Затр '!$E$29</f>
        <v>6.1</v>
      </c>
      <c r="C42" s="236"/>
      <c r="D42" s="248">
        <v>99552.686203971622</v>
      </c>
      <c r="E42" s="248">
        <v>716646.01509672822</v>
      </c>
      <c r="F42" s="248">
        <v>759065.77777777787</v>
      </c>
      <c r="G42" s="248">
        <v>615602.64</v>
      </c>
      <c r="H42" s="248">
        <v>759065.77777777787</v>
      </c>
      <c r="I42" s="248">
        <v>-42419.762681049644</v>
      </c>
      <c r="J42" s="248">
        <v>200596.0613006998</v>
      </c>
      <c r="K42" s="248"/>
      <c r="L42" s="200" t="s">
        <v>617</v>
      </c>
      <c r="M42" s="185" t="s">
        <v>585</v>
      </c>
    </row>
    <row r="43" spans="1:13" ht="25.5" x14ac:dyDescent="0.2">
      <c r="A43" s="183" t="s">
        <v>574</v>
      </c>
      <c r="B43" s="229">
        <v>2.3599999999999999E-2</v>
      </c>
      <c r="C43" s="229"/>
      <c r="D43" s="248">
        <v>28088.451297001069</v>
      </c>
      <c r="E43" s="247">
        <v>165394.52533149664</v>
      </c>
      <c r="F43" s="247">
        <v>165394.52533149664</v>
      </c>
      <c r="G43" s="247">
        <v>147187.47</v>
      </c>
      <c r="H43" s="248">
        <v>165394.52533149664</v>
      </c>
      <c r="I43" s="248">
        <v>0</v>
      </c>
      <c r="J43" s="248">
        <v>46295.5066284977</v>
      </c>
      <c r="K43" s="254"/>
      <c r="L43" s="202" t="s">
        <v>618</v>
      </c>
      <c r="M43" s="195" t="s">
        <v>619</v>
      </c>
    </row>
    <row r="44" spans="1:13" x14ac:dyDescent="0.2">
      <c r="A44" s="183" t="s">
        <v>620</v>
      </c>
      <c r="B44" s="229"/>
      <c r="C44" s="229"/>
      <c r="D44" s="248">
        <v>34319.131106880071</v>
      </c>
      <c r="E44" s="247">
        <v>122609.41455422709</v>
      </c>
      <c r="F44" s="247">
        <v>122609</v>
      </c>
      <c r="G44" s="247">
        <v>122609</v>
      </c>
      <c r="H44" s="248">
        <v>122609</v>
      </c>
      <c r="I44" s="248"/>
      <c r="J44" s="248">
        <v>34319.545661107157</v>
      </c>
      <c r="K44" s="254"/>
      <c r="L44" s="202"/>
      <c r="M44" s="195"/>
    </row>
    <row r="45" spans="1:13" x14ac:dyDescent="0.2">
      <c r="A45" s="203" t="s">
        <v>575</v>
      </c>
      <c r="B45" s="241"/>
      <c r="C45" s="236"/>
      <c r="D45" s="235">
        <f>SUM(D9,D35,D42,D43,D44)</f>
        <v>1470511.4999999995</v>
      </c>
      <c r="E45" s="235">
        <f>SUM(E9,E35,E42,E43,E44)</f>
        <v>8352898.3799999999</v>
      </c>
      <c r="F45" s="235">
        <f t="shared" ref="F45:I45" si="1">SUM(F9,F35,F42,F43,F44)</f>
        <v>8548320.7715983503</v>
      </c>
      <c r="G45" s="235">
        <f t="shared" si="1"/>
        <v>7485353.879999999</v>
      </c>
      <c r="H45" s="235">
        <f t="shared" si="1"/>
        <v>7693008.2802590197</v>
      </c>
      <c r="I45" s="235">
        <f t="shared" si="1"/>
        <v>-195422.806152576</v>
      </c>
      <c r="J45" s="239">
        <v>2338056</v>
      </c>
      <c r="K45" s="236"/>
      <c r="L45" s="195"/>
      <c r="M45" s="194"/>
    </row>
    <row r="46" spans="1:13" x14ac:dyDescent="0.2">
      <c r="A46" s="204"/>
      <c r="B46" s="205"/>
      <c r="C46" s="205"/>
      <c r="D46" s="205"/>
      <c r="E46" s="206"/>
      <c r="F46" s="206"/>
      <c r="G46" s="206"/>
      <c r="H46" s="206"/>
      <c r="I46" s="207"/>
      <c r="J46" s="242">
        <f>J9+J35+J43+J44+J42</f>
        <v>2338056</v>
      </c>
      <c r="K46" s="208"/>
      <c r="L46" s="209"/>
      <c r="M46" s="210"/>
    </row>
    <row r="47" spans="1:13" ht="24.75" customHeight="1" x14ac:dyDescent="0.2">
      <c r="A47" s="228" t="s">
        <v>663</v>
      </c>
      <c r="B47" s="226">
        <v>312008.33333333331</v>
      </c>
      <c r="C47" s="3" t="s">
        <v>276</v>
      </c>
    </row>
    <row r="48" spans="1:13" ht="25.5" x14ac:dyDescent="0.2">
      <c r="A48" s="228" t="s">
        <v>664</v>
      </c>
      <c r="B48" s="226">
        <v>104353.93307431228</v>
      </c>
      <c r="C48" s="3" t="s">
        <v>276</v>
      </c>
      <c r="D48" s="179"/>
      <c r="E48" s="179"/>
      <c r="F48" s="179"/>
      <c r="G48" s="179"/>
      <c r="H48" s="179"/>
      <c r="I48" s="179"/>
      <c r="J48" s="179"/>
      <c r="K48" s="179"/>
      <c r="L48" s="179"/>
      <c r="M48" s="179"/>
    </row>
    <row r="49" spans="1:3" x14ac:dyDescent="0.2">
      <c r="A49" s="219"/>
      <c r="B49" s="243">
        <f>313061/3</f>
        <v>104353.66666666667</v>
      </c>
    </row>
    <row r="50" spans="1:3" ht="13.5" thickBot="1" x14ac:dyDescent="0.25">
      <c r="A50" s="219"/>
      <c r="B50" s="244">
        <f>B48-B49</f>
        <v>0.26640764561307151</v>
      </c>
    </row>
    <row r="51" spans="1:3" x14ac:dyDescent="0.2">
      <c r="A51" s="368" t="s">
        <v>668</v>
      </c>
      <c r="B51" s="369"/>
      <c r="C51" s="370"/>
    </row>
    <row r="52" spans="1:3" x14ac:dyDescent="0.2">
      <c r="A52" s="258" t="s">
        <v>667</v>
      </c>
      <c r="B52" s="371" t="s">
        <v>670</v>
      </c>
      <c r="C52" s="372"/>
    </row>
    <row r="53" spans="1:3" ht="13.5" thickBot="1" x14ac:dyDescent="0.25">
      <c r="A53" s="259" t="s">
        <v>672</v>
      </c>
      <c r="B53" s="373" t="s">
        <v>671</v>
      </c>
      <c r="C53" s="374"/>
    </row>
  </sheetData>
  <mergeCells count="144">
    <mergeCell ref="A51:C51"/>
    <mergeCell ref="B52:C52"/>
    <mergeCell ref="B53:C53"/>
    <mergeCell ref="L39:L40"/>
    <mergeCell ref="L35:L36"/>
    <mergeCell ref="M35:M36"/>
    <mergeCell ref="F37:F38"/>
    <mergeCell ref="H37:H38"/>
    <mergeCell ref="I37:I38"/>
    <mergeCell ref="L37:L38"/>
    <mergeCell ref="M37:M38"/>
    <mergeCell ref="B35:B36"/>
    <mergeCell ref="E35:E36"/>
    <mergeCell ref="F35:F36"/>
    <mergeCell ref="G35:G36"/>
    <mergeCell ref="H35:H36"/>
    <mergeCell ref="I35:I36"/>
    <mergeCell ref="J35:J36"/>
    <mergeCell ref="K35:K36"/>
    <mergeCell ref="M39:M40"/>
    <mergeCell ref="K37:K38"/>
    <mergeCell ref="H39:H40"/>
    <mergeCell ref="I39:I40"/>
    <mergeCell ref="A32:A33"/>
    <mergeCell ref="B32:B33"/>
    <mergeCell ref="E32:E33"/>
    <mergeCell ref="F32:F33"/>
    <mergeCell ref="G32:G33"/>
    <mergeCell ref="L27:L29"/>
    <mergeCell ref="M27:M29"/>
    <mergeCell ref="A30:A31"/>
    <mergeCell ref="B30:B31"/>
    <mergeCell ref="E30:E31"/>
    <mergeCell ref="F30:F31"/>
    <mergeCell ref="G30:G31"/>
    <mergeCell ref="H30:H31"/>
    <mergeCell ref="I30:I31"/>
    <mergeCell ref="J30:J31"/>
    <mergeCell ref="K30:K31"/>
    <mergeCell ref="H32:H33"/>
    <mergeCell ref="I32:I33"/>
    <mergeCell ref="J32:J33"/>
    <mergeCell ref="K32:K33"/>
    <mergeCell ref="A27:A29"/>
    <mergeCell ref="B27:B29"/>
    <mergeCell ref="E27:E29"/>
    <mergeCell ref="F27:F29"/>
    <mergeCell ref="G27:G29"/>
    <mergeCell ref="H27:H29"/>
    <mergeCell ref="I27:I29"/>
    <mergeCell ref="J27:J29"/>
    <mergeCell ref="K27:K29"/>
    <mergeCell ref="A20:A21"/>
    <mergeCell ref="B20:B21"/>
    <mergeCell ref="E20:E21"/>
    <mergeCell ref="F20:F21"/>
    <mergeCell ref="G20:G21"/>
    <mergeCell ref="H24:H26"/>
    <mergeCell ref="I24:I26"/>
    <mergeCell ref="J24:J26"/>
    <mergeCell ref="K24:K26"/>
    <mergeCell ref="A24:A26"/>
    <mergeCell ref="B24:B26"/>
    <mergeCell ref="E24:E26"/>
    <mergeCell ref="F24:F26"/>
    <mergeCell ref="G24:G26"/>
    <mergeCell ref="A22:A23"/>
    <mergeCell ref="B22:B23"/>
    <mergeCell ref="E22:E23"/>
    <mergeCell ref="F22:F23"/>
    <mergeCell ref="G22:G23"/>
    <mergeCell ref="H22:H23"/>
    <mergeCell ref="I22:I23"/>
    <mergeCell ref="J22:J23"/>
    <mergeCell ref="K22:K23"/>
    <mergeCell ref="A11:A13"/>
    <mergeCell ref="B11:B13"/>
    <mergeCell ref="E11:E13"/>
    <mergeCell ref="F11:F13"/>
    <mergeCell ref="G11:G13"/>
    <mergeCell ref="H18:H19"/>
    <mergeCell ref="I18:I19"/>
    <mergeCell ref="J18:J19"/>
    <mergeCell ref="K18:K19"/>
    <mergeCell ref="C20:C21"/>
    <mergeCell ref="C22:C23"/>
    <mergeCell ref="E9:E10"/>
    <mergeCell ref="F9:F10"/>
    <mergeCell ref="G9:G10"/>
    <mergeCell ref="A18:A19"/>
    <mergeCell ref="B18:B19"/>
    <mergeCell ref="E18:E19"/>
    <mergeCell ref="F18:F19"/>
    <mergeCell ref="G18:G19"/>
    <mergeCell ref="C18:C19"/>
    <mergeCell ref="C11:C13"/>
    <mergeCell ref="M7:M8"/>
    <mergeCell ref="A1:I1"/>
    <mergeCell ref="A3:M3"/>
    <mergeCell ref="A4:M4"/>
    <mergeCell ref="A5:M5"/>
    <mergeCell ref="C7:C8"/>
    <mergeCell ref="D7:D8"/>
    <mergeCell ref="I9:I10"/>
    <mergeCell ref="J9:J10"/>
    <mergeCell ref="K9:K10"/>
    <mergeCell ref="L9:L10"/>
    <mergeCell ref="A7:A8"/>
    <mergeCell ref="B7:B8"/>
    <mergeCell ref="E7:F7"/>
    <mergeCell ref="G7:H7"/>
    <mergeCell ref="I7:I8"/>
    <mergeCell ref="J7:J8"/>
    <mergeCell ref="K7:K8"/>
    <mergeCell ref="L7:L8"/>
    <mergeCell ref="M9:M10"/>
    <mergeCell ref="H9:H10"/>
    <mergeCell ref="D9:D10"/>
    <mergeCell ref="C9:C10"/>
    <mergeCell ref="B9:B10"/>
    <mergeCell ref="C24:C26"/>
    <mergeCell ref="C27:C29"/>
    <mergeCell ref="C30:C31"/>
    <mergeCell ref="C32:C33"/>
    <mergeCell ref="C35:C36"/>
    <mergeCell ref="K39:K40"/>
    <mergeCell ref="D11:D13"/>
    <mergeCell ref="D18:D19"/>
    <mergeCell ref="D20:D21"/>
    <mergeCell ref="D22:D23"/>
    <mergeCell ref="D24:D26"/>
    <mergeCell ref="D27:D29"/>
    <mergeCell ref="D30:D31"/>
    <mergeCell ref="D32:D33"/>
    <mergeCell ref="D35:D36"/>
    <mergeCell ref="H11:H13"/>
    <mergeCell ref="I11:I13"/>
    <mergeCell ref="J11:J13"/>
    <mergeCell ref="K11:K13"/>
    <mergeCell ref="H20:H21"/>
    <mergeCell ref="I20:I21"/>
    <mergeCell ref="J20:J21"/>
    <mergeCell ref="K20:K21"/>
    <mergeCell ref="F39:F40"/>
  </mergeCells>
  <phoneticPr fontId="27" type="noConversion"/>
  <hyperlinks>
    <hyperlink ref="A1:I1" location="'адресный список'!A1" display="'адресный список'!A1"/>
    <hyperlink ref="A31:I31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I1"/>
    </sheetView>
  </sheetViews>
  <sheetFormatPr defaultRowHeight="12.75" x14ac:dyDescent="0.2"/>
  <cols>
    <col min="1" max="1" width="40" style="4" customWidth="1"/>
    <col min="2" max="2" width="18.42578125" style="3" customWidth="1"/>
    <col min="3" max="3" width="15" style="3" customWidth="1"/>
    <col min="4" max="4" width="18.7109375" style="3" customWidth="1"/>
    <col min="5" max="5" width="16" style="3" customWidth="1"/>
    <col min="6" max="6" width="16.7109375" style="3" customWidth="1"/>
    <col min="7" max="7" width="13" style="3" customWidth="1"/>
    <col min="8" max="8" width="15" style="3" customWidth="1"/>
    <col min="9" max="9" width="14.5703125" style="3" customWidth="1"/>
    <col min="10" max="10" width="22.42578125" style="3" customWidth="1"/>
    <col min="11" max="11" width="23.7109375" style="4" customWidth="1"/>
    <col min="12" max="12" width="49.7109375" style="3" customWidth="1"/>
    <col min="13" max="13" width="27.5703125" style="3" customWidth="1"/>
    <col min="14" max="16384" width="9.140625" style="3"/>
  </cols>
  <sheetData>
    <row r="1" spans="1:13" x14ac:dyDescent="0.2">
      <c r="A1" s="315" t="s">
        <v>71</v>
      </c>
      <c r="B1" s="316"/>
      <c r="C1" s="316"/>
      <c r="D1" s="316"/>
      <c r="E1" s="316"/>
      <c r="F1" s="316"/>
      <c r="G1" s="316"/>
      <c r="H1" s="316"/>
      <c r="I1" s="316"/>
      <c r="J1" s="220"/>
    </row>
    <row r="2" spans="1:13" ht="12.75" customHeight="1" x14ac:dyDescent="0.2">
      <c r="A2" s="377" t="s">
        <v>629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</row>
    <row r="3" spans="1:13" x14ac:dyDescent="0.2">
      <c r="A3" s="377" t="s">
        <v>622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</row>
    <row r="4" spans="1:13" x14ac:dyDescent="0.2">
      <c r="A4" s="359" t="s">
        <v>632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</row>
    <row r="5" spans="1:13" x14ac:dyDescent="0.2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3" ht="27" customHeight="1" x14ac:dyDescent="0.2">
      <c r="A6" s="354" t="s">
        <v>549</v>
      </c>
      <c r="B6" s="354" t="s">
        <v>665</v>
      </c>
      <c r="C6" s="345" t="s">
        <v>627</v>
      </c>
      <c r="D6" s="345" t="s">
        <v>628</v>
      </c>
      <c r="E6" s="354" t="s">
        <v>550</v>
      </c>
      <c r="F6" s="354"/>
      <c r="G6" s="355" t="s">
        <v>551</v>
      </c>
      <c r="H6" s="355"/>
      <c r="I6" s="355" t="s">
        <v>576</v>
      </c>
      <c r="J6" s="347" t="s">
        <v>631</v>
      </c>
      <c r="K6" s="347" t="s">
        <v>630</v>
      </c>
      <c r="L6" s="355" t="s">
        <v>582</v>
      </c>
      <c r="M6" s="355" t="s">
        <v>583</v>
      </c>
    </row>
    <row r="7" spans="1:13" ht="60" x14ac:dyDescent="0.2">
      <c r="A7" s="354"/>
      <c r="B7" s="354"/>
      <c r="C7" s="346"/>
      <c r="D7" s="346"/>
      <c r="E7" s="221" t="s">
        <v>552</v>
      </c>
      <c r="F7" s="221" t="s">
        <v>553</v>
      </c>
      <c r="G7" s="222" t="s">
        <v>554</v>
      </c>
      <c r="H7" s="182" t="s">
        <v>555</v>
      </c>
      <c r="I7" s="355"/>
      <c r="J7" s="348"/>
      <c r="K7" s="348"/>
      <c r="L7" s="355"/>
      <c r="M7" s="355"/>
    </row>
    <row r="8" spans="1:13" ht="12.75" customHeight="1" x14ac:dyDescent="0.2">
      <c r="A8" s="183" t="s">
        <v>556</v>
      </c>
      <c r="B8" s="349"/>
      <c r="C8" s="378">
        <f t="shared" ref="C8:D8" si="0">SUM(C10:C32)</f>
        <v>0</v>
      </c>
      <c r="D8" s="378">
        <f t="shared" si="0"/>
        <v>796154.67011966289</v>
      </c>
      <c r="E8" s="378">
        <f>SUM(E10:E32)</f>
        <v>4337214</v>
      </c>
      <c r="F8" s="378">
        <f>SUM(F10:F32)</f>
        <v>4549251</v>
      </c>
      <c r="G8" s="349">
        <f>SUM(G10:G32)</f>
        <v>4214705.12</v>
      </c>
      <c r="H8" s="349">
        <f>SUM(H10:H32)</f>
        <v>4210059.8152000001</v>
      </c>
      <c r="I8" s="349">
        <f>E8-F8</f>
        <v>-212037</v>
      </c>
      <c r="J8" s="349">
        <f t="shared" ref="J8:K8" si="1">SUM(J10:J32)</f>
        <v>918663.55011966277</v>
      </c>
      <c r="K8" s="349">
        <f t="shared" si="1"/>
        <v>0</v>
      </c>
      <c r="L8" s="360"/>
      <c r="M8" s="360"/>
    </row>
    <row r="9" spans="1:13" x14ac:dyDescent="0.2">
      <c r="A9" s="184" t="s">
        <v>557</v>
      </c>
      <c r="B9" s="349"/>
      <c r="C9" s="382"/>
      <c r="D9" s="382"/>
      <c r="E9" s="382"/>
      <c r="F9" s="382"/>
      <c r="G9" s="349"/>
      <c r="H9" s="349"/>
      <c r="I9" s="349"/>
      <c r="J9" s="349"/>
      <c r="K9" s="349"/>
      <c r="L9" s="360"/>
      <c r="M9" s="360"/>
    </row>
    <row r="10" spans="1:13" ht="63.75" x14ac:dyDescent="0.2">
      <c r="A10" s="356" t="s">
        <v>558</v>
      </c>
      <c r="B10" s="380">
        <v>8.8800000000000008</v>
      </c>
      <c r="C10" s="340"/>
      <c r="D10" s="351">
        <v>122583.41331476165</v>
      </c>
      <c r="E10" s="362">
        <v>667798</v>
      </c>
      <c r="F10" s="344">
        <v>675671.81520000007</v>
      </c>
      <c r="G10" s="362">
        <v>637663</v>
      </c>
      <c r="H10" s="344">
        <v>675671.81520000007</v>
      </c>
      <c r="I10" s="344">
        <v>-7873.81520000007</v>
      </c>
      <c r="J10" s="351">
        <v>152718.41331476159</v>
      </c>
      <c r="K10" s="351"/>
      <c r="L10" s="185" t="s">
        <v>633</v>
      </c>
      <c r="M10" s="185" t="s">
        <v>585</v>
      </c>
    </row>
    <row r="11" spans="1:13" ht="25.5" x14ac:dyDescent="0.2">
      <c r="A11" s="356"/>
      <c r="B11" s="380"/>
      <c r="C11" s="381"/>
      <c r="D11" s="352"/>
      <c r="E11" s="362"/>
      <c r="F11" s="344"/>
      <c r="G11" s="362"/>
      <c r="H11" s="344"/>
      <c r="I11" s="344"/>
      <c r="J11" s="352"/>
      <c r="K11" s="352"/>
      <c r="L11" s="186" t="s">
        <v>586</v>
      </c>
      <c r="M11" s="185" t="s">
        <v>634</v>
      </c>
    </row>
    <row r="12" spans="1:13" x14ac:dyDescent="0.2">
      <c r="A12" s="356"/>
      <c r="B12" s="380"/>
      <c r="C12" s="381"/>
      <c r="D12" s="352"/>
      <c r="E12" s="362"/>
      <c r="F12" s="344"/>
      <c r="G12" s="362"/>
      <c r="H12" s="344"/>
      <c r="I12" s="344"/>
      <c r="J12" s="352"/>
      <c r="K12" s="352"/>
      <c r="L12" s="185" t="s">
        <v>590</v>
      </c>
      <c r="M12" s="185" t="s">
        <v>589</v>
      </c>
    </row>
    <row r="13" spans="1:13" ht="25.5" x14ac:dyDescent="0.2">
      <c r="A13" s="356"/>
      <c r="B13" s="380"/>
      <c r="C13" s="379"/>
      <c r="D13" s="353"/>
      <c r="E13" s="362"/>
      <c r="F13" s="344"/>
      <c r="G13" s="362"/>
      <c r="H13" s="344"/>
      <c r="I13" s="344"/>
      <c r="J13" s="353"/>
      <c r="K13" s="353"/>
      <c r="L13" s="185" t="s">
        <v>588</v>
      </c>
      <c r="M13" s="185" t="s">
        <v>589</v>
      </c>
    </row>
    <row r="14" spans="1:13" ht="25.5" x14ac:dyDescent="0.2">
      <c r="A14" s="187" t="s">
        <v>559</v>
      </c>
      <c r="B14" s="229">
        <v>5.08</v>
      </c>
      <c r="C14" s="229"/>
      <c r="D14" s="253">
        <v>76376.413643576001</v>
      </c>
      <c r="E14" s="252">
        <v>416076</v>
      </c>
      <c r="F14" s="253">
        <v>365800</v>
      </c>
      <c r="G14" s="252">
        <v>456006</v>
      </c>
      <c r="H14" s="246">
        <v>427642</v>
      </c>
      <c r="I14" s="253">
        <v>50276</v>
      </c>
      <c r="J14" s="253">
        <v>36446.413643575972</v>
      </c>
      <c r="K14" s="231"/>
      <c r="L14" s="185" t="s">
        <v>635</v>
      </c>
      <c r="M14" s="185" t="s">
        <v>585</v>
      </c>
    </row>
    <row r="15" spans="1:13" ht="38.25" x14ac:dyDescent="0.2">
      <c r="A15" s="211" t="s">
        <v>81</v>
      </c>
      <c r="B15" s="229">
        <v>1.75</v>
      </c>
      <c r="C15" s="229"/>
      <c r="D15" s="253">
        <v>33049.527052855723</v>
      </c>
      <c r="E15" s="252">
        <v>180044</v>
      </c>
      <c r="F15" s="253">
        <v>227000.58480000001</v>
      </c>
      <c r="G15" s="252">
        <v>165694</v>
      </c>
      <c r="H15" s="253">
        <v>165694</v>
      </c>
      <c r="I15" s="253">
        <v>-46956.584800000011</v>
      </c>
      <c r="J15" s="253">
        <v>47399.52705285573</v>
      </c>
      <c r="K15" s="231"/>
      <c r="L15" s="185" t="s">
        <v>636</v>
      </c>
      <c r="M15" s="185" t="s">
        <v>585</v>
      </c>
    </row>
    <row r="16" spans="1:13" ht="63.75" x14ac:dyDescent="0.2">
      <c r="A16" s="212" t="s">
        <v>560</v>
      </c>
      <c r="B16" s="229">
        <v>1.38</v>
      </c>
      <c r="C16" s="229"/>
      <c r="D16" s="253">
        <v>20202.093376074939</v>
      </c>
      <c r="E16" s="252">
        <v>110055</v>
      </c>
      <c r="F16" s="253">
        <v>373034</v>
      </c>
      <c r="G16" s="252">
        <v>110615</v>
      </c>
      <c r="H16" s="253">
        <v>110615</v>
      </c>
      <c r="I16" s="253">
        <v>-262979</v>
      </c>
      <c r="J16" s="253">
        <v>19642.093376074947</v>
      </c>
      <c r="K16" s="231"/>
      <c r="L16" s="185" t="s">
        <v>637</v>
      </c>
      <c r="M16" s="185" t="s">
        <v>585</v>
      </c>
    </row>
    <row r="17" spans="1:13" x14ac:dyDescent="0.2">
      <c r="A17" s="361" t="s">
        <v>561</v>
      </c>
      <c r="B17" s="380">
        <v>0.67</v>
      </c>
      <c r="C17" s="340"/>
      <c r="D17" s="351">
        <v>8094.9717485941464</v>
      </c>
      <c r="E17" s="362">
        <v>44099</v>
      </c>
      <c r="F17" s="344">
        <v>43860</v>
      </c>
      <c r="G17" s="362">
        <v>50335</v>
      </c>
      <c r="H17" s="344">
        <v>43860</v>
      </c>
      <c r="I17" s="344">
        <v>239</v>
      </c>
      <c r="J17" s="351">
        <v>1858.9717485941437</v>
      </c>
      <c r="K17" s="351"/>
      <c r="L17" s="190" t="s">
        <v>594</v>
      </c>
      <c r="M17" s="190" t="s">
        <v>638</v>
      </c>
    </row>
    <row r="18" spans="1:13" ht="25.5" x14ac:dyDescent="0.2">
      <c r="A18" s="361"/>
      <c r="B18" s="380"/>
      <c r="C18" s="341"/>
      <c r="D18" s="353"/>
      <c r="E18" s="362"/>
      <c r="F18" s="344"/>
      <c r="G18" s="362"/>
      <c r="H18" s="344"/>
      <c r="I18" s="344"/>
      <c r="J18" s="353"/>
      <c r="K18" s="353"/>
      <c r="L18" s="185" t="s">
        <v>639</v>
      </c>
      <c r="M18" s="185" t="s">
        <v>585</v>
      </c>
    </row>
    <row r="19" spans="1:13" x14ac:dyDescent="0.2">
      <c r="A19" s="361" t="s">
        <v>578</v>
      </c>
      <c r="B19" s="380">
        <v>0.53</v>
      </c>
      <c r="C19" s="340"/>
      <c r="D19" s="351">
        <v>8003.3735059458213</v>
      </c>
      <c r="E19" s="362">
        <v>43600</v>
      </c>
      <c r="F19" s="344">
        <v>46800</v>
      </c>
      <c r="G19" s="362">
        <v>49008</v>
      </c>
      <c r="H19" s="344">
        <v>46800</v>
      </c>
      <c r="I19" s="344">
        <v>-3200</v>
      </c>
      <c r="J19" s="351">
        <v>2595.3735059458195</v>
      </c>
      <c r="K19" s="351"/>
      <c r="L19" s="190" t="s">
        <v>594</v>
      </c>
      <c r="M19" s="190" t="s">
        <v>640</v>
      </c>
    </row>
    <row r="20" spans="1:13" ht="25.5" x14ac:dyDescent="0.2">
      <c r="A20" s="361"/>
      <c r="B20" s="380"/>
      <c r="C20" s="341"/>
      <c r="D20" s="379"/>
      <c r="E20" s="362"/>
      <c r="F20" s="344"/>
      <c r="G20" s="362"/>
      <c r="H20" s="344"/>
      <c r="I20" s="344"/>
      <c r="J20" s="353"/>
      <c r="K20" s="353"/>
      <c r="L20" s="185" t="s">
        <v>639</v>
      </c>
      <c r="M20" s="185" t="s">
        <v>585</v>
      </c>
    </row>
    <row r="21" spans="1:13" x14ac:dyDescent="0.2">
      <c r="A21" s="361" t="s">
        <v>579</v>
      </c>
      <c r="B21" s="380">
        <v>0</v>
      </c>
      <c r="C21" s="340"/>
      <c r="D21" s="351">
        <v>11020.241477739848</v>
      </c>
      <c r="E21" s="362">
        <v>60035</v>
      </c>
      <c r="F21" s="344">
        <v>66427</v>
      </c>
      <c r="G21" s="362">
        <v>57480</v>
      </c>
      <c r="H21" s="344">
        <v>66427</v>
      </c>
      <c r="I21" s="344">
        <v>-6392</v>
      </c>
      <c r="J21" s="351">
        <v>13575.241477739852</v>
      </c>
      <c r="K21" s="351"/>
      <c r="L21" s="190" t="s">
        <v>641</v>
      </c>
      <c r="M21" s="190" t="s">
        <v>642</v>
      </c>
    </row>
    <row r="22" spans="1:13" ht="38.25" x14ac:dyDescent="0.2">
      <c r="A22" s="361"/>
      <c r="B22" s="380"/>
      <c r="C22" s="341"/>
      <c r="D22" s="379"/>
      <c r="E22" s="362"/>
      <c r="F22" s="344"/>
      <c r="G22" s="362"/>
      <c r="H22" s="344"/>
      <c r="I22" s="344"/>
      <c r="J22" s="353"/>
      <c r="K22" s="353"/>
      <c r="L22" s="185" t="s">
        <v>643</v>
      </c>
      <c r="M22" s="185" t="s">
        <v>585</v>
      </c>
    </row>
    <row r="23" spans="1:13" ht="25.5" x14ac:dyDescent="0.2">
      <c r="A23" s="361" t="s">
        <v>580</v>
      </c>
      <c r="B23" s="380">
        <v>1.47</v>
      </c>
      <c r="C23" s="340"/>
      <c r="D23" s="351">
        <v>25543.978064068735</v>
      </c>
      <c r="E23" s="362">
        <v>139156</v>
      </c>
      <c r="F23" s="344">
        <v>126960</v>
      </c>
      <c r="G23" s="362">
        <v>135484</v>
      </c>
      <c r="H23" s="344">
        <v>126960</v>
      </c>
      <c r="I23" s="344">
        <v>12196</v>
      </c>
      <c r="J23" s="351">
        <v>29215.978064068739</v>
      </c>
      <c r="K23" s="351"/>
      <c r="L23" s="190" t="s">
        <v>644</v>
      </c>
      <c r="M23" s="190" t="s">
        <v>645</v>
      </c>
    </row>
    <row r="24" spans="1:13" x14ac:dyDescent="0.2">
      <c r="A24" s="361"/>
      <c r="B24" s="380"/>
      <c r="C24" s="342"/>
      <c r="D24" s="381"/>
      <c r="E24" s="362"/>
      <c r="F24" s="344"/>
      <c r="G24" s="362"/>
      <c r="H24" s="344"/>
      <c r="I24" s="344"/>
      <c r="J24" s="352"/>
      <c r="K24" s="352"/>
      <c r="L24" s="190" t="s">
        <v>602</v>
      </c>
      <c r="M24" s="185" t="s">
        <v>589</v>
      </c>
    </row>
    <row r="25" spans="1:13" ht="25.5" x14ac:dyDescent="0.2">
      <c r="A25" s="361"/>
      <c r="B25" s="380"/>
      <c r="C25" s="341"/>
      <c r="D25" s="379"/>
      <c r="E25" s="362"/>
      <c r="F25" s="344"/>
      <c r="G25" s="362"/>
      <c r="H25" s="344"/>
      <c r="I25" s="344"/>
      <c r="J25" s="353"/>
      <c r="K25" s="353"/>
      <c r="L25" s="185" t="s">
        <v>639</v>
      </c>
      <c r="M25" s="185" t="s">
        <v>585</v>
      </c>
    </row>
    <row r="26" spans="1:13" x14ac:dyDescent="0.2">
      <c r="A26" s="361" t="s">
        <v>562</v>
      </c>
      <c r="B26" s="380">
        <v>20.85</v>
      </c>
      <c r="C26" s="340"/>
      <c r="D26" s="351">
        <v>461345.65469684586</v>
      </c>
      <c r="E26" s="362">
        <v>2513274</v>
      </c>
      <c r="F26" s="344">
        <v>2460737.5999999996</v>
      </c>
      <c r="G26" s="362">
        <v>2396943.12</v>
      </c>
      <c r="H26" s="344">
        <v>2392172</v>
      </c>
      <c r="I26" s="344">
        <v>52536.400000000373</v>
      </c>
      <c r="J26" s="351">
        <v>577676.5346968458</v>
      </c>
      <c r="K26" s="351"/>
      <c r="L26" s="190" t="s">
        <v>646</v>
      </c>
      <c r="M26" s="190" t="s">
        <v>647</v>
      </c>
    </row>
    <row r="27" spans="1:13" x14ac:dyDescent="0.2">
      <c r="A27" s="361"/>
      <c r="B27" s="380"/>
      <c r="C27" s="342"/>
      <c r="D27" s="381"/>
      <c r="E27" s="362"/>
      <c r="F27" s="344"/>
      <c r="G27" s="362"/>
      <c r="H27" s="344"/>
      <c r="I27" s="344"/>
      <c r="J27" s="352"/>
      <c r="K27" s="352"/>
      <c r="L27" s="190" t="s">
        <v>648</v>
      </c>
      <c r="M27" s="190" t="s">
        <v>649</v>
      </c>
    </row>
    <row r="28" spans="1:13" x14ac:dyDescent="0.2">
      <c r="A28" s="361"/>
      <c r="B28" s="380"/>
      <c r="C28" s="341"/>
      <c r="D28" s="379"/>
      <c r="E28" s="362"/>
      <c r="F28" s="344"/>
      <c r="G28" s="362"/>
      <c r="H28" s="344"/>
      <c r="I28" s="344"/>
      <c r="J28" s="353"/>
      <c r="K28" s="353"/>
      <c r="L28" s="190" t="s">
        <v>650</v>
      </c>
      <c r="M28" s="185" t="s">
        <v>585</v>
      </c>
    </row>
    <row r="29" spans="1:13" ht="25.5" x14ac:dyDescent="0.2">
      <c r="A29" s="361" t="s">
        <v>581</v>
      </c>
      <c r="B29" s="380">
        <v>119</v>
      </c>
      <c r="C29" s="340"/>
      <c r="D29" s="351">
        <v>7842.0210905392532</v>
      </c>
      <c r="E29" s="362">
        <v>42721</v>
      </c>
      <c r="F29" s="344">
        <v>37128</v>
      </c>
      <c r="G29" s="362">
        <v>38387</v>
      </c>
      <c r="H29" s="344">
        <v>37128</v>
      </c>
      <c r="I29" s="344">
        <v>5593</v>
      </c>
      <c r="J29" s="351">
        <v>12176.021090539252</v>
      </c>
      <c r="K29" s="351"/>
      <c r="L29" s="190" t="s">
        <v>651</v>
      </c>
      <c r="M29" s="190" t="s">
        <v>652</v>
      </c>
    </row>
    <row r="30" spans="1:13" ht="25.5" x14ac:dyDescent="0.2">
      <c r="A30" s="361"/>
      <c r="B30" s="380"/>
      <c r="C30" s="341"/>
      <c r="D30" s="379"/>
      <c r="E30" s="362"/>
      <c r="F30" s="344"/>
      <c r="G30" s="362"/>
      <c r="H30" s="344"/>
      <c r="I30" s="344"/>
      <c r="J30" s="353"/>
      <c r="K30" s="353"/>
      <c r="L30" s="185" t="s">
        <v>639</v>
      </c>
      <c r="M30" s="185" t="s">
        <v>585</v>
      </c>
    </row>
    <row r="31" spans="1:13" ht="51" x14ac:dyDescent="0.2">
      <c r="A31" s="361" t="s">
        <v>563</v>
      </c>
      <c r="B31" s="380">
        <v>1</v>
      </c>
      <c r="C31" s="340"/>
      <c r="D31" s="351">
        <v>22092.982148660903</v>
      </c>
      <c r="E31" s="362">
        <v>120356</v>
      </c>
      <c r="F31" s="344">
        <v>125832</v>
      </c>
      <c r="G31" s="362">
        <v>117090</v>
      </c>
      <c r="H31" s="344">
        <v>117090</v>
      </c>
      <c r="I31" s="344">
        <v>-5476</v>
      </c>
      <c r="J31" s="351">
        <v>25358.9821486609</v>
      </c>
      <c r="K31" s="351"/>
      <c r="L31" s="190" t="s">
        <v>653</v>
      </c>
      <c r="M31" s="190" t="s">
        <v>654</v>
      </c>
    </row>
    <row r="32" spans="1:13" ht="25.5" x14ac:dyDescent="0.2">
      <c r="A32" s="361"/>
      <c r="B32" s="380"/>
      <c r="C32" s="341"/>
      <c r="D32" s="353"/>
      <c r="E32" s="362"/>
      <c r="F32" s="344"/>
      <c r="G32" s="362"/>
      <c r="H32" s="344"/>
      <c r="I32" s="344"/>
      <c r="J32" s="353"/>
      <c r="K32" s="353"/>
      <c r="L32" s="185" t="s">
        <v>639</v>
      </c>
      <c r="M32" s="185" t="s">
        <v>585</v>
      </c>
    </row>
    <row r="33" spans="1:13" x14ac:dyDescent="0.2">
      <c r="A33" s="192" t="s">
        <v>564</v>
      </c>
      <c r="B33" s="236"/>
      <c r="C33" s="375"/>
      <c r="D33" s="375">
        <v>313501.32024416007</v>
      </c>
      <c r="E33" s="375">
        <v>1707862.01</v>
      </c>
      <c r="F33" s="375">
        <v>1729394.97</v>
      </c>
      <c r="G33" s="375">
        <v>1614320.7599999998</v>
      </c>
      <c r="H33" s="375">
        <v>1729394.97</v>
      </c>
      <c r="I33" s="375">
        <v>-21532.959999999963</v>
      </c>
      <c r="J33" s="375">
        <v>407042.57024416007</v>
      </c>
      <c r="K33" s="375">
        <f t="shared" ref="K33" si="2">SUM(K35:K39)</f>
        <v>0</v>
      </c>
      <c r="L33" s="225"/>
      <c r="M33" s="224"/>
    </row>
    <row r="34" spans="1:13" x14ac:dyDescent="0.2">
      <c r="A34" s="193" t="s">
        <v>557</v>
      </c>
      <c r="B34" s="236"/>
      <c r="C34" s="379"/>
      <c r="D34" s="379"/>
      <c r="E34" s="379"/>
      <c r="F34" s="379"/>
      <c r="G34" s="379"/>
      <c r="H34" s="379"/>
      <c r="I34" s="379"/>
      <c r="J34" s="379"/>
      <c r="K34" s="379"/>
      <c r="L34" s="225"/>
      <c r="M34" s="224"/>
    </row>
    <row r="35" spans="1:13" s="44" customFormat="1" x14ac:dyDescent="0.2">
      <c r="A35" s="194" t="s">
        <v>565</v>
      </c>
      <c r="B35" s="231" t="s">
        <v>566</v>
      </c>
      <c r="C35" s="189">
        <f>E35/84.48</f>
        <v>2331.5983664772725</v>
      </c>
      <c r="D35" s="253">
        <v>36157.154381588851</v>
      </c>
      <c r="E35" s="253">
        <v>196973.43</v>
      </c>
      <c r="F35" s="344">
        <v>1225432.98</v>
      </c>
      <c r="G35" s="254">
        <v>190848.76</v>
      </c>
      <c r="H35" s="344">
        <v>1225432.98</v>
      </c>
      <c r="I35" s="344">
        <v>23660.989999999991</v>
      </c>
      <c r="J35" s="253">
        <v>42281.824381588842</v>
      </c>
      <c r="K35" s="344">
        <v>0</v>
      </c>
      <c r="L35" s="360" t="s">
        <v>655</v>
      </c>
      <c r="M35" s="360" t="s">
        <v>656</v>
      </c>
    </row>
    <row r="36" spans="1:13" s="44" customFormat="1" x14ac:dyDescent="0.2">
      <c r="A36" s="194" t="s">
        <v>567</v>
      </c>
      <c r="B36" s="231" t="s">
        <v>568</v>
      </c>
      <c r="C36" s="189">
        <f>E36/1400</f>
        <v>751.51467142857143</v>
      </c>
      <c r="D36" s="253">
        <v>193131.04713067456</v>
      </c>
      <c r="E36" s="253">
        <v>1052120.54</v>
      </c>
      <c r="F36" s="344"/>
      <c r="G36" s="254">
        <v>935572.32000000007</v>
      </c>
      <c r="H36" s="344"/>
      <c r="I36" s="344"/>
      <c r="J36" s="253">
        <v>309679.26713067456</v>
      </c>
      <c r="K36" s="344"/>
      <c r="L36" s="360"/>
      <c r="M36" s="360"/>
    </row>
    <row r="37" spans="1:13" s="44" customFormat="1" x14ac:dyDescent="0.2">
      <c r="A37" s="194" t="s">
        <v>569</v>
      </c>
      <c r="B37" s="231" t="s">
        <v>570</v>
      </c>
      <c r="C37" s="189">
        <f>E37/21</f>
        <v>5567.4247619047628</v>
      </c>
      <c r="D37" s="253">
        <v>21461.508636497278</v>
      </c>
      <c r="E37" s="253">
        <v>116915.92000000001</v>
      </c>
      <c r="F37" s="344">
        <v>320719.25</v>
      </c>
      <c r="G37" s="254">
        <v>142990.35999999999</v>
      </c>
      <c r="H37" s="344">
        <v>320719.25</v>
      </c>
      <c r="I37" s="344">
        <v>-39436.469999999972</v>
      </c>
      <c r="J37" s="253">
        <v>-4612.931363502692</v>
      </c>
      <c r="K37" s="344">
        <v>0</v>
      </c>
      <c r="L37" s="360" t="s">
        <v>657</v>
      </c>
      <c r="M37" s="360" t="s">
        <v>658</v>
      </c>
    </row>
    <row r="38" spans="1:13" s="44" customFormat="1" ht="25.5" x14ac:dyDescent="0.2">
      <c r="A38" s="197" t="s">
        <v>571</v>
      </c>
      <c r="B38" s="230" t="s">
        <v>570</v>
      </c>
      <c r="C38" s="189">
        <f>C35+C37</f>
        <v>7899.0231283820358</v>
      </c>
      <c r="D38" s="253">
        <v>30171.774600447385</v>
      </c>
      <c r="E38" s="253">
        <v>164366.85999999999</v>
      </c>
      <c r="F38" s="344"/>
      <c r="G38" s="254">
        <v>169387.67</v>
      </c>
      <c r="H38" s="344"/>
      <c r="I38" s="344"/>
      <c r="J38" s="253">
        <v>25150.964600447362</v>
      </c>
      <c r="K38" s="344"/>
      <c r="L38" s="360"/>
      <c r="M38" s="360"/>
    </row>
    <row r="39" spans="1:13" ht="25.5" x14ac:dyDescent="0.2">
      <c r="A39" s="197" t="s">
        <v>572</v>
      </c>
      <c r="B39" s="230" t="s">
        <v>614</v>
      </c>
      <c r="C39" s="189">
        <f>E39/2</f>
        <v>88742.63</v>
      </c>
      <c r="D39" s="253">
        <v>32579.835494951967</v>
      </c>
      <c r="E39" s="252">
        <v>177485.26</v>
      </c>
      <c r="F39" s="234">
        <v>183242.74</v>
      </c>
      <c r="G39" s="254">
        <v>175521.65</v>
      </c>
      <c r="H39" s="234">
        <v>183242.74</v>
      </c>
      <c r="I39" s="253">
        <v>-5757.4799999999814</v>
      </c>
      <c r="J39" s="253">
        <v>34543.445494951971</v>
      </c>
      <c r="K39" s="234">
        <v>0</v>
      </c>
      <c r="L39" s="198" t="s">
        <v>615</v>
      </c>
      <c r="M39" s="198" t="s">
        <v>659</v>
      </c>
    </row>
    <row r="40" spans="1:13" ht="84" x14ac:dyDescent="0.2">
      <c r="A40" s="213" t="s">
        <v>573</v>
      </c>
      <c r="B40" s="235">
        <v>7.9</v>
      </c>
      <c r="C40" s="235"/>
      <c r="D40" s="248">
        <v>148446.6085010056</v>
      </c>
      <c r="E40" s="248">
        <v>808693</v>
      </c>
      <c r="F40" s="248">
        <v>813784</v>
      </c>
      <c r="G40" s="248">
        <v>741264</v>
      </c>
      <c r="H40" s="248">
        <v>741264</v>
      </c>
      <c r="I40" s="248">
        <v>-5091</v>
      </c>
      <c r="J40" s="248">
        <v>215875.60850100557</v>
      </c>
      <c r="K40" s="235">
        <v>0</v>
      </c>
      <c r="L40" s="200" t="s">
        <v>623</v>
      </c>
      <c r="M40" s="185" t="s">
        <v>585</v>
      </c>
    </row>
    <row r="41" spans="1:13" ht="25.5" x14ac:dyDescent="0.2">
      <c r="A41" s="183" t="s">
        <v>574</v>
      </c>
      <c r="B41" s="235">
        <v>2.3599999999999999E-2</v>
      </c>
      <c r="C41" s="235"/>
      <c r="D41" s="248">
        <v>18764.401135171538</v>
      </c>
      <c r="E41" s="247">
        <v>102222.88</v>
      </c>
      <c r="F41" s="247">
        <v>102222.88</v>
      </c>
      <c r="G41" s="247">
        <v>100565.01</v>
      </c>
      <c r="H41" s="248">
        <v>100565.01</v>
      </c>
      <c r="I41" s="248">
        <v>0</v>
      </c>
      <c r="J41" s="248">
        <v>20422.271135171541</v>
      </c>
      <c r="K41" s="235">
        <v>0</v>
      </c>
      <c r="L41" s="202" t="s">
        <v>660</v>
      </c>
      <c r="M41" s="224" t="s">
        <v>619</v>
      </c>
    </row>
    <row r="42" spans="1:13" s="227" customFormat="1" x14ac:dyDescent="0.2">
      <c r="A42" s="203" t="s">
        <v>575</v>
      </c>
      <c r="B42" s="222"/>
      <c r="C42" s="222"/>
      <c r="D42" s="225">
        <v>1276867</v>
      </c>
      <c r="E42" s="225">
        <f t="shared" ref="E42:K42" si="3">SUM(E8,E33,E40:E41)</f>
        <v>6955991.8899999997</v>
      </c>
      <c r="F42" s="225">
        <f t="shared" si="3"/>
        <v>7194652.8499999996</v>
      </c>
      <c r="G42" s="225">
        <f t="shared" si="3"/>
        <v>6670854.8899999997</v>
      </c>
      <c r="H42" s="225">
        <f t="shared" si="3"/>
        <v>6781283.7951999996</v>
      </c>
      <c r="I42" s="225">
        <f t="shared" si="3"/>
        <v>-238660.95999999996</v>
      </c>
      <c r="J42" s="225">
        <f>SUM(J8,J33,J40:J41)</f>
        <v>1562004.0000000002</v>
      </c>
      <c r="K42" s="225">
        <f t="shared" si="3"/>
        <v>0</v>
      </c>
      <c r="L42" s="222"/>
      <c r="M42" s="192"/>
    </row>
    <row r="43" spans="1:13" x14ac:dyDescent="0.2">
      <c r="D43" s="245">
        <f>SUM(D8,D33,D40:D41)</f>
        <v>1276867.0000000002</v>
      </c>
      <c r="E43" s="217"/>
      <c r="J43" s="243">
        <v>1467124</v>
      </c>
    </row>
    <row r="44" spans="1:13" ht="30" customHeight="1" x14ac:dyDescent="0.2">
      <c r="A44" s="228" t="s">
        <v>663</v>
      </c>
      <c r="B44" s="226">
        <v>139769</v>
      </c>
      <c r="C44" s="3" t="s">
        <v>276</v>
      </c>
      <c r="J44" s="245">
        <f>J43-J42</f>
        <v>-94880.000000000233</v>
      </c>
    </row>
    <row r="45" spans="1:13" ht="29.25" customHeight="1" x14ac:dyDescent="0.2">
      <c r="A45" s="228" t="s">
        <v>664</v>
      </c>
      <c r="B45" s="226">
        <v>29340.094800000079</v>
      </c>
      <c r="C45" s="3" t="s">
        <v>276</v>
      </c>
    </row>
    <row r="46" spans="1:13" ht="13.5" thickBot="1" x14ac:dyDescent="0.25">
      <c r="B46" s="243">
        <v>24569</v>
      </c>
    </row>
    <row r="47" spans="1:13" ht="12.75" customHeight="1" x14ac:dyDescent="0.2">
      <c r="A47" s="368" t="s">
        <v>668</v>
      </c>
      <c r="B47" s="369"/>
      <c r="C47" s="370"/>
    </row>
    <row r="48" spans="1:13" x14ac:dyDescent="0.2">
      <c r="A48" s="258" t="s">
        <v>667</v>
      </c>
      <c r="B48" s="371" t="s">
        <v>670</v>
      </c>
      <c r="C48" s="372"/>
    </row>
    <row r="49" spans="1:3" ht="42" customHeight="1" thickBot="1" x14ac:dyDescent="0.25">
      <c r="A49" s="259" t="s">
        <v>669</v>
      </c>
      <c r="B49" s="373" t="s">
        <v>671</v>
      </c>
      <c r="C49" s="374"/>
    </row>
  </sheetData>
  <mergeCells count="139">
    <mergeCell ref="A47:C47"/>
    <mergeCell ref="B48:C48"/>
    <mergeCell ref="B49:C49"/>
    <mergeCell ref="A6:A7"/>
    <mergeCell ref="B6:B7"/>
    <mergeCell ref="E6:F6"/>
    <mergeCell ref="G6:H6"/>
    <mergeCell ref="I6:I7"/>
    <mergeCell ref="J6:J7"/>
    <mergeCell ref="H10:H13"/>
    <mergeCell ref="I10:I13"/>
    <mergeCell ref="A21:A22"/>
    <mergeCell ref="B21:B22"/>
    <mergeCell ref="E21:E22"/>
    <mergeCell ref="F21:F22"/>
    <mergeCell ref="G21:G22"/>
    <mergeCell ref="H21:H22"/>
    <mergeCell ref="I21:I22"/>
    <mergeCell ref="A31:A32"/>
    <mergeCell ref="B31:B32"/>
    <mergeCell ref="E31:E32"/>
    <mergeCell ref="F31:F32"/>
    <mergeCell ref="G31:G32"/>
    <mergeCell ref="H31:H32"/>
    <mergeCell ref="A1:I1"/>
    <mergeCell ref="A2:M2"/>
    <mergeCell ref="A3:M3"/>
    <mergeCell ref="A4:M4"/>
    <mergeCell ref="K6:K7"/>
    <mergeCell ref="L6:L7"/>
    <mergeCell ref="M6:M7"/>
    <mergeCell ref="B8:B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C6:C7"/>
    <mergeCell ref="D6:D7"/>
    <mergeCell ref="C8:C9"/>
    <mergeCell ref="D8:D9"/>
    <mergeCell ref="K10:K13"/>
    <mergeCell ref="A17:A18"/>
    <mergeCell ref="B17:B18"/>
    <mergeCell ref="E17:E18"/>
    <mergeCell ref="F17:F18"/>
    <mergeCell ref="G17:G18"/>
    <mergeCell ref="H17:H18"/>
    <mergeCell ref="I17:I18"/>
    <mergeCell ref="K17:K18"/>
    <mergeCell ref="J10:J13"/>
    <mergeCell ref="D10:D13"/>
    <mergeCell ref="C10:C13"/>
    <mergeCell ref="A10:A13"/>
    <mergeCell ref="B10:B13"/>
    <mergeCell ref="E10:E13"/>
    <mergeCell ref="F10:F13"/>
    <mergeCell ref="G10:G13"/>
    <mergeCell ref="C17:C18"/>
    <mergeCell ref="A19:A20"/>
    <mergeCell ref="B19:B20"/>
    <mergeCell ref="E19:E20"/>
    <mergeCell ref="F19:F20"/>
    <mergeCell ref="G19:G20"/>
    <mergeCell ref="K19:K20"/>
    <mergeCell ref="A26:A28"/>
    <mergeCell ref="B26:B28"/>
    <mergeCell ref="E26:E28"/>
    <mergeCell ref="F26:F28"/>
    <mergeCell ref="G26:G28"/>
    <mergeCell ref="H26:H28"/>
    <mergeCell ref="I26:I28"/>
    <mergeCell ref="K26:K28"/>
    <mergeCell ref="A23:A25"/>
    <mergeCell ref="B23:B25"/>
    <mergeCell ref="E23:E25"/>
    <mergeCell ref="F23:F25"/>
    <mergeCell ref="G23:G25"/>
    <mergeCell ref="C26:C28"/>
    <mergeCell ref="D26:D28"/>
    <mergeCell ref="H19:H20"/>
    <mergeCell ref="I19:I20"/>
    <mergeCell ref="A29:A30"/>
    <mergeCell ref="B29:B30"/>
    <mergeCell ref="E29:E30"/>
    <mergeCell ref="F29:F30"/>
    <mergeCell ref="G29:G30"/>
    <mergeCell ref="C29:C30"/>
    <mergeCell ref="C31:C32"/>
    <mergeCell ref="D31:D32"/>
    <mergeCell ref="K21:K22"/>
    <mergeCell ref="J17:J18"/>
    <mergeCell ref="J19:J20"/>
    <mergeCell ref="J21:J22"/>
    <mergeCell ref="J23:J25"/>
    <mergeCell ref="J26:J28"/>
    <mergeCell ref="M35:M36"/>
    <mergeCell ref="F37:F38"/>
    <mergeCell ref="H37:H38"/>
    <mergeCell ref="I37:I38"/>
    <mergeCell ref="L37:L38"/>
    <mergeCell ref="M37:M38"/>
    <mergeCell ref="K37:K38"/>
    <mergeCell ref="F35:F36"/>
    <mergeCell ref="H35:H36"/>
    <mergeCell ref="I35:I36"/>
    <mergeCell ref="L35:L36"/>
    <mergeCell ref="K35:K36"/>
    <mergeCell ref="I31:I32"/>
    <mergeCell ref="K31:K32"/>
    <mergeCell ref="J29:J30"/>
    <mergeCell ref="J31:J32"/>
    <mergeCell ref="D17:D18"/>
    <mergeCell ref="D19:D20"/>
    <mergeCell ref="D21:D22"/>
    <mergeCell ref="D23:D25"/>
    <mergeCell ref="D33:D34"/>
    <mergeCell ref="E33:E34"/>
    <mergeCell ref="F33:F34"/>
    <mergeCell ref="G33:G34"/>
    <mergeCell ref="H33:H34"/>
    <mergeCell ref="D29:D30"/>
    <mergeCell ref="C19:C20"/>
    <mergeCell ref="C21:C22"/>
    <mergeCell ref="C23:C25"/>
    <mergeCell ref="C33:C34"/>
    <mergeCell ref="H29:H30"/>
    <mergeCell ref="I29:I30"/>
    <mergeCell ref="K29:K30"/>
    <mergeCell ref="H23:H25"/>
    <mergeCell ref="I23:I25"/>
    <mergeCell ref="K23:K25"/>
    <mergeCell ref="I33:I34"/>
    <mergeCell ref="J33:J34"/>
    <mergeCell ref="K33:K34"/>
  </mergeCells>
  <phoneticPr fontId="27" type="noConversion"/>
  <hyperlinks>
    <hyperlink ref="A1:I1" location="'адресный список'!A1" display="'адресный список'!A1"/>
    <hyperlink ref="A34" location="'адресный список'!A1" display="'адресный список'!A1"/>
  </hyperlinks>
  <pageMargins left="0.75" right="0.75" top="1" bottom="1" header="0.5" footer="0.5"/>
  <pageSetup paperSize="9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H1"/>
    </sheetView>
  </sheetViews>
  <sheetFormatPr defaultRowHeight="12.75" x14ac:dyDescent="0.2"/>
  <cols>
    <col min="1" max="1" width="9.7109375" style="4" customWidth="1"/>
    <col min="2" max="2" width="48.85546875" style="3" customWidth="1"/>
    <col min="3" max="3" width="12.7109375" style="3" customWidth="1"/>
    <col min="4" max="4" width="16.42578125" style="3" customWidth="1"/>
    <col min="5" max="5" width="9.140625" style="3"/>
    <col min="6" max="6" width="13.28515625" style="3" customWidth="1"/>
    <col min="7" max="7" width="10.7109375" style="3" customWidth="1"/>
    <col min="8" max="8" width="13.8554687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339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39.6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383"/>
      <c r="F12" s="383">
        <f>[3]свод!$I$12</f>
        <v>689503.8</v>
      </c>
      <c r="G12" s="383"/>
      <c r="H12" s="383">
        <f>[3]свод!$I$12</f>
        <v>689503.8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383"/>
      <c r="F13" s="383"/>
      <c r="G13" s="383"/>
      <c r="H13" s="383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383"/>
      <c r="F14" s="383"/>
      <c r="G14" s="383"/>
      <c r="H14" s="38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383"/>
      <c r="F15" s="383"/>
      <c r="G15" s="383"/>
      <c r="H15" s="38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383"/>
      <c r="F16" s="383"/>
      <c r="G16" s="383"/>
      <c r="H16" s="38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383"/>
      <c r="F17" s="383"/>
      <c r="G17" s="383"/>
      <c r="H17" s="38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383"/>
      <c r="F18" s="383"/>
      <c r="G18" s="383"/>
      <c r="H18" s="383"/>
      <c r="I18" s="14"/>
    </row>
    <row r="19" spans="1:9" ht="28.5" customHeight="1" x14ac:dyDescent="0.2">
      <c r="A19" s="271"/>
      <c r="B19" s="8" t="s">
        <v>92</v>
      </c>
      <c r="C19" s="8"/>
      <c r="D19" s="9" t="s">
        <v>82</v>
      </c>
      <c r="E19" s="383"/>
      <c r="F19" s="383"/>
      <c r="G19" s="383"/>
      <c r="H19" s="38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383"/>
      <c r="F20" s="383"/>
      <c r="G20" s="383"/>
      <c r="H20" s="38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37"/>
      <c r="F21" s="37">
        <f>[3]свод!$I$13</f>
        <v>93924.72</v>
      </c>
      <c r="G21" s="37"/>
      <c r="H21" s="37">
        <f>[3]свод!$I$13</f>
        <v>93924.72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37"/>
      <c r="F22" s="37">
        <f>[3]свод!$I$14</f>
        <v>79362.12</v>
      </c>
      <c r="G22" s="37"/>
      <c r="H22" s="37">
        <f>[3]свод!$I$14</f>
        <v>79362.12</v>
      </c>
      <c r="I22" s="14"/>
    </row>
    <row r="23" spans="1:9" ht="31.5" customHeight="1" x14ac:dyDescent="0.2">
      <c r="A23" s="7">
        <v>4</v>
      </c>
      <c r="B23" s="8" t="s">
        <v>97</v>
      </c>
      <c r="C23" s="8"/>
      <c r="D23" s="9" t="s">
        <v>90</v>
      </c>
      <c r="E23" s="37"/>
      <c r="F23" s="46">
        <f>[3]свод!$I$15</f>
        <v>0</v>
      </c>
      <c r="G23" s="37"/>
      <c r="H23" s="46">
        <f>[3]свод!$I$15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37"/>
      <c r="F24" s="46">
        <f>[3]свод!$I$16</f>
        <v>135879</v>
      </c>
      <c r="G24" s="37"/>
      <c r="H24" s="46">
        <f>[3]свод!$I$16</f>
        <v>135879</v>
      </c>
      <c r="I24" s="14"/>
    </row>
    <row r="25" spans="1:9" ht="29.25" customHeight="1" x14ac:dyDescent="0.2">
      <c r="A25" s="7">
        <v>6</v>
      </c>
      <c r="B25" s="8" t="s">
        <v>99</v>
      </c>
      <c r="C25" s="8"/>
      <c r="D25" s="9" t="s">
        <v>90</v>
      </c>
      <c r="E25" s="37"/>
      <c r="F25" s="46">
        <f>[3]свод!$I$17</f>
        <v>40772.639999999999</v>
      </c>
      <c r="G25" s="37"/>
      <c r="H25" s="46">
        <f>[3]свод!$I$17</f>
        <v>40772.639999999999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37"/>
      <c r="F26" s="46">
        <f>F27+F28+F35</f>
        <v>48600</v>
      </c>
      <c r="G26" s="46"/>
      <c r="H26" s="10">
        <f>H29+H30+H31+H32+H33+H34+H35+H36</f>
        <v>55600</v>
      </c>
      <c r="I26" s="14"/>
    </row>
    <row r="27" spans="1:9" x14ac:dyDescent="0.2">
      <c r="A27" s="271"/>
      <c r="B27" s="17" t="s">
        <v>198</v>
      </c>
      <c r="C27" s="8" t="s">
        <v>188</v>
      </c>
      <c r="D27" s="9"/>
      <c r="E27" s="37">
        <v>0.06</v>
      </c>
      <c r="F27" s="47">
        <v>15600</v>
      </c>
      <c r="G27" s="37">
        <v>0</v>
      </c>
      <c r="H27" s="7">
        <v>0</v>
      </c>
      <c r="I27" s="14">
        <v>24</v>
      </c>
    </row>
    <row r="28" spans="1:9" x14ac:dyDescent="0.2">
      <c r="A28" s="271"/>
      <c r="B28" s="17" t="s">
        <v>373</v>
      </c>
      <c r="C28" s="8" t="s">
        <v>188</v>
      </c>
      <c r="D28" s="9"/>
      <c r="E28" s="37">
        <v>1.7999999999999999E-2</v>
      </c>
      <c r="F28" s="47">
        <v>18000</v>
      </c>
      <c r="G28" s="37">
        <v>0</v>
      </c>
      <c r="H28" s="47">
        <v>0</v>
      </c>
      <c r="I28" s="14">
        <v>12</v>
      </c>
    </row>
    <row r="29" spans="1:9" x14ac:dyDescent="0.2">
      <c r="A29" s="271"/>
      <c r="B29" s="17" t="s">
        <v>397</v>
      </c>
      <c r="C29" s="8" t="s">
        <v>176</v>
      </c>
      <c r="D29" s="9"/>
      <c r="E29" s="37">
        <v>0</v>
      </c>
      <c r="F29" s="47">
        <v>0</v>
      </c>
      <c r="G29" s="37">
        <v>2</v>
      </c>
      <c r="H29" s="47">
        <v>3960</v>
      </c>
      <c r="I29" s="14">
        <v>12</v>
      </c>
    </row>
    <row r="30" spans="1:9" x14ac:dyDescent="0.2">
      <c r="A30" s="271"/>
      <c r="B30" s="17" t="s">
        <v>245</v>
      </c>
      <c r="C30" s="8" t="s">
        <v>188</v>
      </c>
      <c r="D30" s="9"/>
      <c r="E30" s="37">
        <v>0</v>
      </c>
      <c r="F30" s="47">
        <v>0</v>
      </c>
      <c r="G30" s="37">
        <v>2E-3</v>
      </c>
      <c r="H30" s="47">
        <v>3980</v>
      </c>
      <c r="I30" s="14">
        <v>12</v>
      </c>
    </row>
    <row r="31" spans="1:9" x14ac:dyDescent="0.2">
      <c r="A31" s="271"/>
      <c r="B31" s="17" t="s">
        <v>246</v>
      </c>
      <c r="C31" s="8" t="s">
        <v>188</v>
      </c>
      <c r="D31" s="9"/>
      <c r="E31" s="37">
        <v>0</v>
      </c>
      <c r="F31" s="47">
        <v>0</v>
      </c>
      <c r="G31" s="37">
        <v>2E-3</v>
      </c>
      <c r="H31" s="47">
        <v>3060</v>
      </c>
      <c r="I31" s="14">
        <v>12</v>
      </c>
    </row>
    <row r="32" spans="1:9" x14ac:dyDescent="0.2">
      <c r="A32" s="271"/>
      <c r="B32" s="17" t="s">
        <v>383</v>
      </c>
      <c r="C32" s="8" t="s">
        <v>176</v>
      </c>
      <c r="D32" s="9"/>
      <c r="E32" s="37">
        <v>0</v>
      </c>
      <c r="F32" s="47">
        <v>0</v>
      </c>
      <c r="G32" s="37">
        <v>3</v>
      </c>
      <c r="H32" s="47">
        <v>6950</v>
      </c>
      <c r="I32" s="14">
        <v>12</v>
      </c>
    </row>
    <row r="33" spans="1:9" x14ac:dyDescent="0.2">
      <c r="A33" s="271"/>
      <c r="B33" s="17" t="s">
        <v>247</v>
      </c>
      <c r="C33" s="8" t="s">
        <v>176</v>
      </c>
      <c r="D33" s="9"/>
      <c r="E33" s="37">
        <v>0</v>
      </c>
      <c r="F33" s="47">
        <v>0</v>
      </c>
      <c r="G33" s="37">
        <v>9</v>
      </c>
      <c r="H33" s="47">
        <v>16850</v>
      </c>
      <c r="I33" s="14">
        <v>12</v>
      </c>
    </row>
    <row r="34" spans="1:9" x14ac:dyDescent="0.2">
      <c r="A34" s="271"/>
      <c r="B34" s="17" t="s">
        <v>248</v>
      </c>
      <c r="C34" s="8" t="s">
        <v>176</v>
      </c>
      <c r="D34" s="9"/>
      <c r="E34" s="37">
        <v>0</v>
      </c>
      <c r="F34" s="47">
        <v>0</v>
      </c>
      <c r="G34" s="37">
        <v>3</v>
      </c>
      <c r="H34" s="47">
        <v>3140</v>
      </c>
      <c r="I34" s="14">
        <v>12</v>
      </c>
    </row>
    <row r="35" spans="1:9" x14ac:dyDescent="0.2">
      <c r="A35" s="271"/>
      <c r="B35" s="40" t="s">
        <v>190</v>
      </c>
      <c r="C35" s="8" t="s">
        <v>188</v>
      </c>
      <c r="D35" s="9"/>
      <c r="E35" s="37">
        <v>0.03</v>
      </c>
      <c r="F35" s="47">
        <v>15000</v>
      </c>
      <c r="G35" s="37">
        <v>0.01</v>
      </c>
      <c r="H35" s="47">
        <v>8390</v>
      </c>
      <c r="I35" s="14">
        <v>12</v>
      </c>
    </row>
    <row r="36" spans="1:9" x14ac:dyDescent="0.2">
      <c r="A36" s="271"/>
      <c r="B36" s="40" t="s">
        <v>241</v>
      </c>
      <c r="C36" s="8" t="s">
        <v>242</v>
      </c>
      <c r="D36" s="9"/>
      <c r="E36" s="37">
        <v>0</v>
      </c>
      <c r="F36" s="47">
        <v>0</v>
      </c>
      <c r="G36" s="37"/>
      <c r="H36" s="47">
        <v>9270</v>
      </c>
      <c r="I36" s="14">
        <v>12</v>
      </c>
    </row>
    <row r="37" spans="1:9" x14ac:dyDescent="0.2">
      <c r="A37" s="315" t="s">
        <v>71</v>
      </c>
      <c r="B37" s="316"/>
      <c r="C37" s="316"/>
      <c r="D37" s="316"/>
      <c r="E37" s="316"/>
      <c r="F37" s="316"/>
      <c r="G37" s="316"/>
      <c r="H37" s="316"/>
      <c r="I37" s="45"/>
    </row>
    <row r="38" spans="1:9" x14ac:dyDescent="0.2">
      <c r="F38" s="83"/>
      <c r="I38" s="45"/>
    </row>
  </sheetData>
  <mergeCells count="15">
    <mergeCell ref="A1:H1"/>
    <mergeCell ref="C10:C11"/>
    <mergeCell ref="A2:I9"/>
    <mergeCell ref="A10:A11"/>
    <mergeCell ref="B10:B11"/>
    <mergeCell ref="H12:H20"/>
    <mergeCell ref="D10:D11"/>
    <mergeCell ref="A37:H37"/>
    <mergeCell ref="A12:A20"/>
    <mergeCell ref="E10:F10"/>
    <mergeCell ref="G10:H10"/>
    <mergeCell ref="E12:E20"/>
    <mergeCell ref="F12:F20"/>
    <mergeCell ref="G12:G20"/>
    <mergeCell ref="A26:A36"/>
  </mergeCells>
  <phoneticPr fontId="27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RowHeight="12.75" x14ac:dyDescent="0.2"/>
  <cols>
    <col min="1" max="1" width="6.7109375" style="3" customWidth="1"/>
    <col min="2" max="2" width="48.28515625" style="3" customWidth="1"/>
    <col min="3" max="3" width="12.7109375" style="3" customWidth="1"/>
    <col min="4" max="4" width="16.42578125" style="3" customWidth="1"/>
    <col min="5" max="5" width="9.140625" style="3"/>
    <col min="6" max="6" width="14.85546875" style="3" customWidth="1"/>
    <col min="7" max="7" width="10.7109375" style="3" customWidth="1"/>
    <col min="8" max="8" width="12.4257812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340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8.75" customHeight="1" x14ac:dyDescent="0.2">
      <c r="A10" s="273" t="s">
        <v>72</v>
      </c>
      <c r="B10" s="273" t="s">
        <v>73</v>
      </c>
      <c r="C10" s="273" t="s">
        <v>74</v>
      </c>
      <c r="D10" s="273" t="s">
        <v>75</v>
      </c>
      <c r="E10" s="273" t="s">
        <v>76</v>
      </c>
      <c r="F10" s="273"/>
      <c r="G10" s="273" t="s">
        <v>77</v>
      </c>
      <c r="H10" s="273"/>
      <c r="I10" s="77" t="s">
        <v>109</v>
      </c>
    </row>
    <row r="11" spans="1:9" ht="25.5" x14ac:dyDescent="0.2">
      <c r="A11" s="273"/>
      <c r="B11" s="273"/>
      <c r="C11" s="273"/>
      <c r="D11" s="273"/>
      <c r="E11" s="25" t="s">
        <v>78</v>
      </c>
      <c r="F11" s="25" t="s">
        <v>79</v>
      </c>
      <c r="G11" s="25" t="s">
        <v>78</v>
      </c>
      <c r="H11" s="25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383"/>
      <c r="F12" s="383">
        <f>[3]свод!$J$12</f>
        <v>679477.92</v>
      </c>
      <c r="G12" s="383"/>
      <c r="H12" s="383">
        <f>[3]свод!$J$12</f>
        <v>679477.92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383"/>
      <c r="F13" s="383"/>
      <c r="G13" s="383"/>
      <c r="H13" s="383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383"/>
      <c r="F14" s="383"/>
      <c r="G14" s="383"/>
      <c r="H14" s="38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383"/>
      <c r="F15" s="383"/>
      <c r="G15" s="383"/>
      <c r="H15" s="38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383"/>
      <c r="F16" s="383"/>
      <c r="G16" s="383"/>
      <c r="H16" s="38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383"/>
      <c r="F17" s="383"/>
      <c r="G17" s="383"/>
      <c r="H17" s="38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383"/>
      <c r="F18" s="383"/>
      <c r="G18" s="383"/>
      <c r="H18" s="383"/>
      <c r="I18" s="14"/>
    </row>
    <row r="19" spans="1:9" ht="25.5" x14ac:dyDescent="0.2">
      <c r="A19" s="271"/>
      <c r="B19" s="8" t="s">
        <v>92</v>
      </c>
      <c r="C19" s="8"/>
      <c r="D19" s="9" t="s">
        <v>82</v>
      </c>
      <c r="E19" s="383"/>
      <c r="F19" s="383"/>
      <c r="G19" s="383"/>
      <c r="H19" s="38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383"/>
      <c r="F20" s="383"/>
      <c r="G20" s="383"/>
      <c r="H20" s="38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37"/>
      <c r="F21" s="37">
        <f>[3]свод!$J$13</f>
        <v>92557.56</v>
      </c>
      <c r="G21" s="37"/>
      <c r="H21" s="37">
        <f>[3]свод!$J$13</f>
        <v>92557.56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37"/>
      <c r="F22" s="37">
        <f>[3]свод!$J$14</f>
        <v>78208.56</v>
      </c>
      <c r="G22" s="37"/>
      <c r="H22" s="37">
        <f>[3]свод!$J$14</f>
        <v>78208.56</v>
      </c>
      <c r="I22" s="14"/>
    </row>
    <row r="23" spans="1:9" ht="31.5" customHeight="1" x14ac:dyDescent="0.2">
      <c r="A23" s="7">
        <v>4</v>
      </c>
      <c r="B23" s="8" t="s">
        <v>97</v>
      </c>
      <c r="C23" s="8"/>
      <c r="D23" s="9" t="s">
        <v>90</v>
      </c>
      <c r="E23" s="37"/>
      <c r="F23" s="46">
        <f>[3]свод!$J$15</f>
        <v>0</v>
      </c>
      <c r="G23" s="37"/>
      <c r="H23" s="46">
        <f>[3]свод!$J$15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37"/>
      <c r="F24" s="46">
        <f>[3]свод!$J$16</f>
        <v>169607.52</v>
      </c>
      <c r="G24" s="37"/>
      <c r="H24" s="46">
        <f>[3]свод!$J$16</f>
        <v>169607.52</v>
      </c>
      <c r="I24" s="14"/>
    </row>
    <row r="25" spans="1:9" ht="13.9" customHeight="1" x14ac:dyDescent="0.2">
      <c r="A25" s="7">
        <v>6</v>
      </c>
      <c r="B25" s="8" t="s">
        <v>99</v>
      </c>
      <c r="C25" s="8"/>
      <c r="D25" s="9" t="s">
        <v>90</v>
      </c>
      <c r="E25" s="37"/>
      <c r="F25" s="46">
        <f>[3]свод!$J$17</f>
        <v>0</v>
      </c>
      <c r="G25" s="37"/>
      <c r="H25" s="46">
        <f>[3]свод!$J$17</f>
        <v>0</v>
      </c>
      <c r="I25" s="14"/>
    </row>
    <row r="26" spans="1:9" ht="25.5" x14ac:dyDescent="0.2">
      <c r="A26" s="285">
        <v>7</v>
      </c>
      <c r="B26" s="8" t="s">
        <v>100</v>
      </c>
      <c r="C26" s="8"/>
      <c r="D26" s="8" t="s">
        <v>101</v>
      </c>
      <c r="E26" s="37"/>
      <c r="F26" s="46">
        <f>SUM(F31:F38)</f>
        <v>65100</v>
      </c>
      <c r="G26" s="46"/>
      <c r="H26" s="93">
        <f>H27+H28+H29+H30+H32+H33+H34+H35+H36+H37+H38</f>
        <v>128570</v>
      </c>
      <c r="I26" s="14"/>
    </row>
    <row r="27" spans="1:9" x14ac:dyDescent="0.2">
      <c r="A27" s="286"/>
      <c r="B27" s="40" t="s">
        <v>251</v>
      </c>
      <c r="C27" s="8" t="s">
        <v>176</v>
      </c>
      <c r="D27" s="8"/>
      <c r="E27" s="37">
        <v>0</v>
      </c>
      <c r="F27" s="46">
        <v>0</v>
      </c>
      <c r="G27" s="46">
        <v>2</v>
      </c>
      <c r="H27" s="93">
        <v>3980</v>
      </c>
      <c r="I27" s="14">
        <v>12</v>
      </c>
    </row>
    <row r="28" spans="1:9" x14ac:dyDescent="0.2">
      <c r="A28" s="286"/>
      <c r="B28" s="8" t="s">
        <v>249</v>
      </c>
      <c r="C28" s="8" t="s">
        <v>176</v>
      </c>
      <c r="D28" s="8"/>
      <c r="E28" s="37">
        <v>0</v>
      </c>
      <c r="F28" s="46">
        <v>0</v>
      </c>
      <c r="G28" s="46">
        <v>3</v>
      </c>
      <c r="H28" s="93">
        <v>11680</v>
      </c>
      <c r="I28" s="14">
        <v>12</v>
      </c>
    </row>
    <row r="29" spans="1:9" x14ac:dyDescent="0.2">
      <c r="A29" s="286"/>
      <c r="B29" s="40" t="s">
        <v>250</v>
      </c>
      <c r="C29" s="8" t="s">
        <v>176</v>
      </c>
      <c r="D29" s="8"/>
      <c r="E29" s="37">
        <v>0</v>
      </c>
      <c r="F29" s="46">
        <v>0</v>
      </c>
      <c r="G29" s="46">
        <v>2</v>
      </c>
      <c r="H29" s="93">
        <v>3250</v>
      </c>
      <c r="I29" s="14">
        <v>12</v>
      </c>
    </row>
    <row r="30" spans="1:9" x14ac:dyDescent="0.2">
      <c r="A30" s="286"/>
      <c r="B30" s="40" t="s">
        <v>252</v>
      </c>
      <c r="C30" s="8" t="s">
        <v>231</v>
      </c>
      <c r="D30" s="8"/>
      <c r="E30" s="37">
        <v>0</v>
      </c>
      <c r="F30" s="46">
        <v>0</v>
      </c>
      <c r="G30" s="144">
        <v>7.0000000000000001E-3</v>
      </c>
      <c r="H30" s="93">
        <v>8950</v>
      </c>
      <c r="I30" s="14">
        <v>12</v>
      </c>
    </row>
    <row r="31" spans="1:9" x14ac:dyDescent="0.2">
      <c r="A31" s="286"/>
      <c r="B31" s="17" t="s">
        <v>369</v>
      </c>
      <c r="C31" s="8" t="s">
        <v>231</v>
      </c>
      <c r="D31" s="9"/>
      <c r="E31" s="37">
        <v>3.0000000000000001E-3</v>
      </c>
      <c r="F31" s="47">
        <v>12900</v>
      </c>
      <c r="G31" s="37">
        <v>0</v>
      </c>
      <c r="H31" s="37">
        <v>0</v>
      </c>
      <c r="I31" s="14">
        <v>12</v>
      </c>
    </row>
    <row r="32" spans="1:9" x14ac:dyDescent="0.2">
      <c r="A32" s="286"/>
      <c r="B32" s="40" t="s">
        <v>253</v>
      </c>
      <c r="C32" s="8" t="s">
        <v>231</v>
      </c>
      <c r="D32" s="8"/>
      <c r="E32" s="37">
        <v>0</v>
      </c>
      <c r="F32" s="46">
        <v>0</v>
      </c>
      <c r="G32" s="37">
        <v>1E-3</v>
      </c>
      <c r="H32" s="37">
        <v>1960</v>
      </c>
      <c r="I32" s="14">
        <v>12</v>
      </c>
    </row>
    <row r="33" spans="1:9" x14ac:dyDescent="0.2">
      <c r="A33" s="286"/>
      <c r="B33" s="40" t="s">
        <v>239</v>
      </c>
      <c r="C33" s="8" t="s">
        <v>176</v>
      </c>
      <c r="D33" s="8"/>
      <c r="E33" s="37">
        <v>0</v>
      </c>
      <c r="F33" s="46">
        <v>0</v>
      </c>
      <c r="G33" s="37">
        <v>5</v>
      </c>
      <c r="H33" s="37">
        <v>14360</v>
      </c>
      <c r="I33" s="14">
        <v>12</v>
      </c>
    </row>
    <row r="34" spans="1:9" x14ac:dyDescent="0.2">
      <c r="A34" s="286"/>
      <c r="B34" s="40" t="s">
        <v>189</v>
      </c>
      <c r="C34" s="8" t="s">
        <v>176</v>
      </c>
      <c r="D34" s="9"/>
      <c r="E34" s="37">
        <v>2</v>
      </c>
      <c r="F34" s="47">
        <v>2200</v>
      </c>
      <c r="G34" s="37">
        <v>17</v>
      </c>
      <c r="H34" s="47">
        <v>21790</v>
      </c>
      <c r="I34" s="14">
        <v>12</v>
      </c>
    </row>
    <row r="35" spans="1:9" x14ac:dyDescent="0.2">
      <c r="A35" s="286"/>
      <c r="B35" s="40" t="s">
        <v>244</v>
      </c>
      <c r="C35" s="8" t="s">
        <v>176</v>
      </c>
      <c r="D35" s="9"/>
      <c r="E35" s="37">
        <v>0</v>
      </c>
      <c r="F35" s="46">
        <v>0</v>
      </c>
      <c r="G35" s="37">
        <v>13</v>
      </c>
      <c r="H35" s="47">
        <v>16510</v>
      </c>
      <c r="I35" s="14">
        <v>12</v>
      </c>
    </row>
    <row r="36" spans="1:9" x14ac:dyDescent="0.2">
      <c r="A36" s="286"/>
      <c r="B36" s="40" t="s">
        <v>254</v>
      </c>
      <c r="C36" s="8" t="s">
        <v>176</v>
      </c>
      <c r="D36" s="9"/>
      <c r="E36" s="37">
        <v>0</v>
      </c>
      <c r="F36" s="46">
        <v>0</v>
      </c>
      <c r="G36" s="37">
        <v>5</v>
      </c>
      <c r="H36" s="47">
        <v>8740</v>
      </c>
      <c r="I36" s="14">
        <v>12</v>
      </c>
    </row>
    <row r="37" spans="1:9" x14ac:dyDescent="0.2">
      <c r="A37" s="286"/>
      <c r="B37" s="18" t="s">
        <v>202</v>
      </c>
      <c r="C37" s="8" t="s">
        <v>188</v>
      </c>
      <c r="D37" s="9"/>
      <c r="E37" s="37">
        <v>0.1</v>
      </c>
      <c r="F37" s="47">
        <v>50000</v>
      </c>
      <c r="G37" s="37">
        <v>8.5999999999999993E-2</v>
      </c>
      <c r="H37" s="47">
        <v>15920</v>
      </c>
      <c r="I37" s="14">
        <v>12</v>
      </c>
    </row>
    <row r="38" spans="1:9" x14ac:dyDescent="0.2">
      <c r="A38" s="286"/>
      <c r="B38" s="18" t="s">
        <v>241</v>
      </c>
      <c r="C38" s="8" t="s">
        <v>242</v>
      </c>
      <c r="D38" s="9"/>
      <c r="E38" s="37">
        <v>0</v>
      </c>
      <c r="F38" s="47">
        <v>0</v>
      </c>
      <c r="G38" s="37"/>
      <c r="H38" s="47">
        <v>21430</v>
      </c>
      <c r="I38" s="14">
        <v>12</v>
      </c>
    </row>
    <row r="39" spans="1:9" x14ac:dyDescent="0.2">
      <c r="A39" s="315" t="s">
        <v>71</v>
      </c>
      <c r="B39" s="316"/>
      <c r="C39" s="316"/>
      <c r="D39" s="316"/>
      <c r="E39" s="316"/>
      <c r="F39" s="316"/>
      <c r="G39" s="316"/>
      <c r="H39" s="316"/>
      <c r="I39" s="45"/>
    </row>
    <row r="40" spans="1:9" x14ac:dyDescent="0.2">
      <c r="H40" s="83"/>
      <c r="I40" s="45"/>
    </row>
    <row r="41" spans="1:9" x14ac:dyDescent="0.2">
      <c r="I41" s="45"/>
    </row>
  </sheetData>
  <mergeCells count="15">
    <mergeCell ref="A39:H39"/>
    <mergeCell ref="A12:A20"/>
    <mergeCell ref="A26:A38"/>
    <mergeCell ref="E10:F10"/>
    <mergeCell ref="G10:H10"/>
    <mergeCell ref="H12:H20"/>
    <mergeCell ref="A10:A11"/>
    <mergeCell ref="B10:B11"/>
    <mergeCell ref="E12:E20"/>
    <mergeCell ref="A1:H1"/>
    <mergeCell ref="A2:I9"/>
    <mergeCell ref="G12:G20"/>
    <mergeCell ref="C10:C11"/>
    <mergeCell ref="D10:D11"/>
    <mergeCell ref="F12:F20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H1"/>
    </sheetView>
  </sheetViews>
  <sheetFormatPr defaultRowHeight="12.75" x14ac:dyDescent="0.2"/>
  <cols>
    <col min="1" max="1" width="5" style="3" customWidth="1"/>
    <col min="2" max="2" width="45.42578125" style="3" customWidth="1"/>
    <col min="3" max="3" width="12.7109375" style="3" customWidth="1"/>
    <col min="4" max="4" width="16.42578125" style="3" customWidth="1"/>
    <col min="5" max="5" width="11.28515625" style="3" customWidth="1"/>
    <col min="6" max="6" width="14.7109375" style="3" customWidth="1"/>
    <col min="7" max="7" width="10.7109375" style="3" customWidth="1"/>
    <col min="8" max="8" width="15.140625" style="3" customWidth="1"/>
    <col min="9" max="9" width="15.85546875" style="4" customWidth="1"/>
    <col min="10" max="16384" width="9.140625" style="3"/>
  </cols>
  <sheetData>
    <row r="1" spans="1:9" x14ac:dyDescent="0.2">
      <c r="A1" s="315" t="s">
        <v>71</v>
      </c>
      <c r="B1" s="316"/>
      <c r="C1" s="316"/>
      <c r="D1" s="316"/>
      <c r="E1" s="316"/>
      <c r="F1" s="316"/>
      <c r="G1" s="316"/>
      <c r="H1" s="316"/>
    </row>
    <row r="2" spans="1:9" ht="12.75" customHeight="1" x14ac:dyDescent="0.2">
      <c r="A2" s="284" t="s">
        <v>341</v>
      </c>
      <c r="B2" s="278"/>
      <c r="C2" s="278"/>
      <c r="D2" s="278"/>
      <c r="E2" s="278"/>
      <c r="F2" s="278"/>
      <c r="G2" s="278"/>
      <c r="H2" s="278"/>
      <c r="I2" s="278"/>
    </row>
    <row r="3" spans="1:9" x14ac:dyDescent="0.2">
      <c r="A3" s="278"/>
      <c r="B3" s="278"/>
      <c r="C3" s="278"/>
      <c r="D3" s="278"/>
      <c r="E3" s="278"/>
      <c r="F3" s="278"/>
      <c r="G3" s="278"/>
      <c r="H3" s="278"/>
      <c r="I3" s="278"/>
    </row>
    <row r="4" spans="1:9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9" x14ac:dyDescent="0.2">
      <c r="A5" s="278"/>
      <c r="B5" s="278"/>
      <c r="C5" s="278"/>
      <c r="D5" s="278"/>
      <c r="E5" s="278"/>
      <c r="F5" s="278"/>
      <c r="G5" s="278"/>
      <c r="H5" s="278"/>
      <c r="I5" s="278"/>
    </row>
    <row r="6" spans="1:9" x14ac:dyDescent="0.2">
      <c r="A6" s="278"/>
      <c r="B6" s="278"/>
      <c r="C6" s="278"/>
      <c r="D6" s="278"/>
      <c r="E6" s="278"/>
      <c r="F6" s="278"/>
      <c r="G6" s="278"/>
      <c r="H6" s="278"/>
      <c r="I6" s="278"/>
    </row>
    <row r="7" spans="1:9" x14ac:dyDescent="0.2">
      <c r="A7" s="278"/>
      <c r="B7" s="278"/>
      <c r="C7" s="278"/>
      <c r="D7" s="278"/>
      <c r="E7" s="278"/>
      <c r="F7" s="278"/>
      <c r="G7" s="278"/>
      <c r="H7" s="278"/>
      <c r="I7" s="278"/>
    </row>
    <row r="8" spans="1:9" x14ac:dyDescent="0.2">
      <c r="A8" s="278"/>
      <c r="B8" s="278"/>
      <c r="C8" s="278"/>
      <c r="D8" s="278"/>
      <c r="E8" s="278"/>
      <c r="F8" s="278"/>
      <c r="G8" s="278"/>
      <c r="H8" s="278"/>
      <c r="I8" s="278"/>
    </row>
    <row r="9" spans="1:9" x14ac:dyDescent="0.2">
      <c r="A9" s="279"/>
      <c r="B9" s="279"/>
      <c r="C9" s="279"/>
      <c r="D9" s="279"/>
      <c r="E9" s="279"/>
      <c r="F9" s="279"/>
      <c r="G9" s="279"/>
      <c r="H9" s="279"/>
      <c r="I9" s="279"/>
    </row>
    <row r="10" spans="1:9" ht="18.75" customHeight="1" x14ac:dyDescent="0.2">
      <c r="A10" s="272" t="s">
        <v>72</v>
      </c>
      <c r="B10" s="272" t="s">
        <v>73</v>
      </c>
      <c r="C10" s="272" t="s">
        <v>74</v>
      </c>
      <c r="D10" s="272" t="s">
        <v>75</v>
      </c>
      <c r="E10" s="272" t="s">
        <v>76</v>
      </c>
      <c r="F10" s="272"/>
      <c r="G10" s="272" t="s">
        <v>77</v>
      </c>
      <c r="H10" s="272"/>
      <c r="I10" s="77" t="s">
        <v>109</v>
      </c>
    </row>
    <row r="11" spans="1:9" ht="25.5" x14ac:dyDescent="0.2">
      <c r="A11" s="272"/>
      <c r="B11" s="272"/>
      <c r="C11" s="272"/>
      <c r="D11" s="272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271">
        <v>1</v>
      </c>
      <c r="B12" s="8" t="s">
        <v>80</v>
      </c>
      <c r="C12" s="8"/>
      <c r="D12" s="9"/>
      <c r="E12" s="273"/>
      <c r="F12" s="273">
        <f>[3]свод!$K$12</f>
        <v>1823153.28</v>
      </c>
      <c r="G12" s="273"/>
      <c r="H12" s="273">
        <f>[3]свод!$K$12</f>
        <v>1823153.28</v>
      </c>
      <c r="I12" s="14"/>
    </row>
    <row r="13" spans="1:9" x14ac:dyDescent="0.2">
      <c r="A13" s="271"/>
      <c r="B13" s="8" t="s">
        <v>81</v>
      </c>
      <c r="C13" s="8"/>
      <c r="D13" s="9" t="s">
        <v>82</v>
      </c>
      <c r="E13" s="273"/>
      <c r="F13" s="273"/>
      <c r="G13" s="273"/>
      <c r="H13" s="273"/>
      <c r="I13" s="14"/>
    </row>
    <row r="14" spans="1:9" ht="25.5" x14ac:dyDescent="0.2">
      <c r="A14" s="271"/>
      <c r="B14" s="8" t="s">
        <v>83</v>
      </c>
      <c r="C14" s="8"/>
      <c r="D14" s="9" t="s">
        <v>84</v>
      </c>
      <c r="E14" s="273"/>
      <c r="F14" s="273"/>
      <c r="G14" s="273"/>
      <c r="H14" s="273"/>
      <c r="I14" s="14"/>
    </row>
    <row r="15" spans="1:9" x14ac:dyDescent="0.2">
      <c r="A15" s="271"/>
      <c r="B15" s="8" t="s">
        <v>85</v>
      </c>
      <c r="C15" s="8"/>
      <c r="D15" s="9" t="s">
        <v>86</v>
      </c>
      <c r="E15" s="273"/>
      <c r="F15" s="273"/>
      <c r="G15" s="273"/>
      <c r="H15" s="273"/>
      <c r="I15" s="14"/>
    </row>
    <row r="16" spans="1:9" x14ac:dyDescent="0.2">
      <c r="A16" s="271"/>
      <c r="B16" s="8" t="s">
        <v>87</v>
      </c>
      <c r="C16" s="8"/>
      <c r="D16" s="9" t="s">
        <v>88</v>
      </c>
      <c r="E16" s="273"/>
      <c r="F16" s="273"/>
      <c r="G16" s="273"/>
      <c r="H16" s="273"/>
      <c r="I16" s="14"/>
    </row>
    <row r="17" spans="1:9" x14ac:dyDescent="0.2">
      <c r="A17" s="271"/>
      <c r="B17" s="8" t="s">
        <v>89</v>
      </c>
      <c r="C17" s="8"/>
      <c r="D17" s="9" t="s">
        <v>90</v>
      </c>
      <c r="E17" s="273"/>
      <c r="F17" s="273"/>
      <c r="G17" s="273"/>
      <c r="H17" s="273"/>
      <c r="I17" s="14"/>
    </row>
    <row r="18" spans="1:9" x14ac:dyDescent="0.2">
      <c r="A18" s="271"/>
      <c r="B18" s="8" t="s">
        <v>91</v>
      </c>
      <c r="C18" s="8"/>
      <c r="D18" s="9" t="s">
        <v>90</v>
      </c>
      <c r="E18" s="273"/>
      <c r="F18" s="273"/>
      <c r="G18" s="273"/>
      <c r="H18" s="273"/>
      <c r="I18" s="14"/>
    </row>
    <row r="19" spans="1:9" ht="22.5" customHeight="1" x14ac:dyDescent="0.2">
      <c r="A19" s="271"/>
      <c r="B19" s="8" t="s">
        <v>92</v>
      </c>
      <c r="C19" s="8"/>
      <c r="D19" s="9" t="s">
        <v>82</v>
      </c>
      <c r="E19" s="273"/>
      <c r="F19" s="273"/>
      <c r="G19" s="273"/>
      <c r="H19" s="273"/>
      <c r="I19" s="14"/>
    </row>
    <row r="20" spans="1:9" x14ac:dyDescent="0.2">
      <c r="A20" s="271"/>
      <c r="B20" s="8" t="s">
        <v>93</v>
      </c>
      <c r="C20" s="8"/>
      <c r="D20" s="9" t="s">
        <v>90</v>
      </c>
      <c r="E20" s="273"/>
      <c r="F20" s="273"/>
      <c r="G20" s="273"/>
      <c r="H20" s="273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[3]свод!$K$13</f>
        <v>248349.59999999998</v>
      </c>
      <c r="G21" s="25"/>
      <c r="H21" s="25">
        <f>[3]свод!$K$13</f>
        <v>248349.59999999998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[3]свод!$K$14</f>
        <v>120891.48000000001</v>
      </c>
      <c r="G22" s="25"/>
      <c r="H22" s="25">
        <f>[3]свод!$K$14</f>
        <v>120891.48000000001</v>
      </c>
      <c r="I22" s="14"/>
    </row>
    <row r="23" spans="1:9" ht="33.7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[3]свод!$K$15</f>
        <v>0</v>
      </c>
      <c r="G23" s="25"/>
      <c r="H23" s="26">
        <f>[3]свод!$K$15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f>[3]свод!$K$16</f>
        <v>396898.07999999996</v>
      </c>
      <c r="G24" s="25"/>
      <c r="H24" s="26">
        <f>[3]свод!$K$16</f>
        <v>396898.07999999996</v>
      </c>
      <c r="I24" s="14"/>
    </row>
    <row r="25" spans="1:9" ht="31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[3]свод!$K$17</f>
        <v>107811.72</v>
      </c>
      <c r="G25" s="25"/>
      <c r="H25" s="26">
        <f>[3]свод!$K$17</f>
        <v>107811.72</v>
      </c>
      <c r="I25" s="14"/>
    </row>
    <row r="26" spans="1:9" ht="25.5" x14ac:dyDescent="0.2">
      <c r="A26" s="271">
        <v>7</v>
      </c>
      <c r="B26" s="8" t="s">
        <v>100</v>
      </c>
      <c r="C26" s="8"/>
      <c r="D26" s="8" t="s">
        <v>101</v>
      </c>
      <c r="E26" s="25"/>
      <c r="F26" s="26">
        <f>SUM(F27:F42)</f>
        <v>1821300</v>
      </c>
      <c r="G26" s="26"/>
      <c r="H26" s="10">
        <f>H27+H29+H30+H31+H33+H34+H36+H37+H38+H39+H40+H42+H28</f>
        <v>1582124</v>
      </c>
      <c r="I26" s="14"/>
    </row>
    <row r="27" spans="1:9" x14ac:dyDescent="0.2">
      <c r="A27" s="271"/>
      <c r="B27" s="31" t="s">
        <v>259</v>
      </c>
      <c r="C27" s="8" t="s">
        <v>188</v>
      </c>
      <c r="D27" s="9"/>
      <c r="E27" s="25">
        <v>0.93</v>
      </c>
      <c r="F27" s="33">
        <v>241800</v>
      </c>
      <c r="G27" s="25">
        <v>0.04</v>
      </c>
      <c r="H27" s="54">
        <v>6100</v>
      </c>
      <c r="I27" s="14">
        <v>24</v>
      </c>
    </row>
    <row r="28" spans="1:9" ht="25.5" x14ac:dyDescent="0.2">
      <c r="A28" s="271"/>
      <c r="B28" s="23" t="s">
        <v>326</v>
      </c>
      <c r="C28" s="8" t="s">
        <v>188</v>
      </c>
      <c r="D28" s="9"/>
      <c r="E28" s="25">
        <v>0</v>
      </c>
      <c r="F28" s="33">
        <v>0</v>
      </c>
      <c r="G28" s="25">
        <v>0.497</v>
      </c>
      <c r="H28" s="54">
        <v>186940</v>
      </c>
      <c r="I28" s="14">
        <v>24</v>
      </c>
    </row>
    <row r="29" spans="1:9" x14ac:dyDescent="0.2">
      <c r="A29" s="271"/>
      <c r="B29" s="23" t="s">
        <v>255</v>
      </c>
      <c r="C29" s="8" t="s">
        <v>176</v>
      </c>
      <c r="D29" s="9"/>
      <c r="E29" s="25">
        <v>1</v>
      </c>
      <c r="F29" s="33">
        <v>330000</v>
      </c>
      <c r="G29" s="25">
        <v>1</v>
      </c>
      <c r="H29" s="33">
        <v>239930</v>
      </c>
      <c r="I29" s="14">
        <v>36</v>
      </c>
    </row>
    <row r="30" spans="1:9" x14ac:dyDescent="0.2">
      <c r="A30" s="271"/>
      <c r="B30" s="23" t="s">
        <v>115</v>
      </c>
      <c r="C30" s="8" t="s">
        <v>176</v>
      </c>
      <c r="D30" s="9"/>
      <c r="E30" s="25">
        <v>1</v>
      </c>
      <c r="F30" s="33">
        <v>7000</v>
      </c>
      <c r="G30" s="25">
        <v>6</v>
      </c>
      <c r="H30" s="33">
        <v>10910</v>
      </c>
      <c r="I30" s="14">
        <v>12</v>
      </c>
    </row>
    <row r="31" spans="1:9" x14ac:dyDescent="0.2">
      <c r="A31" s="271"/>
      <c r="B31" s="23" t="s">
        <v>203</v>
      </c>
      <c r="C31" s="8" t="s">
        <v>176</v>
      </c>
      <c r="D31" s="9"/>
      <c r="E31" s="25">
        <v>0</v>
      </c>
      <c r="F31" s="33">
        <v>0</v>
      </c>
      <c r="G31" s="25">
        <v>7</v>
      </c>
      <c r="H31" s="33">
        <v>8250</v>
      </c>
      <c r="I31" s="14">
        <v>12</v>
      </c>
    </row>
    <row r="32" spans="1:9" x14ac:dyDescent="0.2">
      <c r="A32" s="271"/>
      <c r="B32" s="23" t="s">
        <v>375</v>
      </c>
      <c r="C32" s="8" t="s">
        <v>176</v>
      </c>
      <c r="D32" s="9"/>
      <c r="E32" s="25">
        <v>2</v>
      </c>
      <c r="F32" s="33">
        <v>14000</v>
      </c>
      <c r="G32" s="25">
        <v>0</v>
      </c>
      <c r="H32" s="33">
        <v>0</v>
      </c>
      <c r="I32" s="14">
        <v>12</v>
      </c>
    </row>
    <row r="33" spans="1:9" x14ac:dyDescent="0.2">
      <c r="A33" s="271"/>
      <c r="B33" s="22" t="s">
        <v>376</v>
      </c>
      <c r="C33" s="8" t="s">
        <v>176</v>
      </c>
      <c r="D33" s="9"/>
      <c r="E33" s="25">
        <v>144</v>
      </c>
      <c r="F33" s="33">
        <v>1155500</v>
      </c>
      <c r="G33" s="25">
        <v>144</v>
      </c>
      <c r="H33" s="33">
        <v>1014834</v>
      </c>
      <c r="I33" s="14">
        <v>12</v>
      </c>
    </row>
    <row r="34" spans="1:9" x14ac:dyDescent="0.2">
      <c r="A34" s="271"/>
      <c r="B34" s="22" t="s">
        <v>256</v>
      </c>
      <c r="C34" s="8" t="s">
        <v>188</v>
      </c>
      <c r="D34" s="9"/>
      <c r="E34" s="25">
        <v>0</v>
      </c>
      <c r="F34" s="33">
        <v>0</v>
      </c>
      <c r="G34" s="25">
        <v>1.4E-2</v>
      </c>
      <c r="H34" s="33">
        <v>10720</v>
      </c>
      <c r="I34" s="14">
        <v>12</v>
      </c>
    </row>
    <row r="35" spans="1:9" x14ac:dyDescent="0.2">
      <c r="A35" s="271"/>
      <c r="B35" s="22" t="s">
        <v>377</v>
      </c>
      <c r="C35" s="8" t="s">
        <v>188</v>
      </c>
      <c r="D35" s="9"/>
      <c r="E35" s="25">
        <v>0.01</v>
      </c>
      <c r="F35" s="33">
        <v>43000</v>
      </c>
      <c r="G35" s="25">
        <v>0</v>
      </c>
      <c r="H35" s="33">
        <v>0</v>
      </c>
      <c r="I35" s="14">
        <v>12</v>
      </c>
    </row>
    <row r="36" spans="1:9" x14ac:dyDescent="0.2">
      <c r="A36" s="271"/>
      <c r="B36" s="22" t="s">
        <v>378</v>
      </c>
      <c r="C36" s="8" t="s">
        <v>188</v>
      </c>
      <c r="D36" s="9"/>
      <c r="E36" s="25">
        <v>0.01</v>
      </c>
      <c r="F36" s="33">
        <v>13000</v>
      </c>
      <c r="G36" s="25">
        <v>3.0000000000000001E-3</v>
      </c>
      <c r="H36" s="33">
        <v>4220</v>
      </c>
      <c r="I36" s="14">
        <v>12</v>
      </c>
    </row>
    <row r="37" spans="1:9" x14ac:dyDescent="0.2">
      <c r="A37" s="271"/>
      <c r="B37" s="22" t="s">
        <v>225</v>
      </c>
      <c r="C37" s="8" t="s">
        <v>176</v>
      </c>
      <c r="D37" s="9"/>
      <c r="E37" s="25">
        <v>0</v>
      </c>
      <c r="F37" s="33">
        <v>0</v>
      </c>
      <c r="G37" s="25">
        <v>2</v>
      </c>
      <c r="H37" s="33">
        <v>5960</v>
      </c>
      <c r="I37" s="14">
        <v>12</v>
      </c>
    </row>
    <row r="38" spans="1:9" x14ac:dyDescent="0.2">
      <c r="A38" s="271"/>
      <c r="B38" s="13" t="s">
        <v>200</v>
      </c>
      <c r="C38" s="8" t="s">
        <v>176</v>
      </c>
      <c r="D38" s="9"/>
      <c r="E38" s="25">
        <v>0</v>
      </c>
      <c r="F38" s="33">
        <v>0</v>
      </c>
      <c r="G38" s="25">
        <v>18</v>
      </c>
      <c r="H38" s="33">
        <v>9070</v>
      </c>
      <c r="I38" s="14">
        <v>12</v>
      </c>
    </row>
    <row r="39" spans="1:9" x14ac:dyDescent="0.2">
      <c r="A39" s="271"/>
      <c r="B39" s="13" t="s">
        <v>372</v>
      </c>
      <c r="C39" s="8" t="s">
        <v>188</v>
      </c>
      <c r="D39" s="9"/>
      <c r="E39" s="25">
        <v>0</v>
      </c>
      <c r="F39" s="33">
        <v>0</v>
      </c>
      <c r="G39" s="25">
        <v>0.02</v>
      </c>
      <c r="H39" s="33">
        <v>17960</v>
      </c>
      <c r="I39" s="14">
        <v>12</v>
      </c>
    </row>
    <row r="40" spans="1:9" x14ac:dyDescent="0.2">
      <c r="A40" s="271"/>
      <c r="B40" s="13" t="s">
        <v>254</v>
      </c>
      <c r="C40" s="8" t="s">
        <v>176</v>
      </c>
      <c r="D40" s="9"/>
      <c r="E40" s="25">
        <v>0</v>
      </c>
      <c r="F40" s="33">
        <v>0</v>
      </c>
      <c r="G40" s="25">
        <v>3</v>
      </c>
      <c r="H40" s="33">
        <v>3830</v>
      </c>
      <c r="I40" s="14">
        <v>12</v>
      </c>
    </row>
    <row r="41" spans="1:9" x14ac:dyDescent="0.2">
      <c r="A41" s="271"/>
      <c r="B41" s="13" t="s">
        <v>191</v>
      </c>
      <c r="C41" s="8" t="s">
        <v>176</v>
      </c>
      <c r="D41" s="9"/>
      <c r="E41" s="25">
        <v>18</v>
      </c>
      <c r="F41" s="33">
        <v>17000</v>
      </c>
      <c r="G41" s="25">
        <v>0</v>
      </c>
      <c r="H41" s="33">
        <v>0</v>
      </c>
      <c r="I41" s="14">
        <v>12</v>
      </c>
    </row>
    <row r="42" spans="1:9" x14ac:dyDescent="0.2">
      <c r="A42" s="271"/>
      <c r="B42" s="13" t="s">
        <v>257</v>
      </c>
      <c r="C42" s="8" t="s">
        <v>242</v>
      </c>
      <c r="D42" s="9"/>
      <c r="E42" s="25">
        <v>0</v>
      </c>
      <c r="F42" s="33">
        <v>0</v>
      </c>
      <c r="G42" s="25">
        <v>0</v>
      </c>
      <c r="H42" s="33">
        <v>63400</v>
      </c>
      <c r="I42" s="14">
        <v>12</v>
      </c>
    </row>
    <row r="43" spans="1:9" x14ac:dyDescent="0.2">
      <c r="A43" s="315" t="s">
        <v>258</v>
      </c>
      <c r="B43" s="316"/>
      <c r="C43" s="316"/>
      <c r="D43" s="316"/>
      <c r="E43" s="316"/>
      <c r="F43" s="316"/>
      <c r="G43" s="316"/>
      <c r="H43" s="316"/>
      <c r="I43" s="45"/>
    </row>
    <row r="44" spans="1:9" x14ac:dyDescent="0.2">
      <c r="F44" s="83"/>
      <c r="H44" s="12"/>
    </row>
  </sheetData>
  <mergeCells count="15">
    <mergeCell ref="A1:H1"/>
    <mergeCell ref="C10:C11"/>
    <mergeCell ref="A2:I9"/>
    <mergeCell ref="A10:A11"/>
    <mergeCell ref="B10:B11"/>
    <mergeCell ref="H12:H20"/>
    <mergeCell ref="D10:D11"/>
    <mergeCell ref="A43:H43"/>
    <mergeCell ref="A12:A20"/>
    <mergeCell ref="E10:F10"/>
    <mergeCell ref="G10:H10"/>
    <mergeCell ref="E12:E20"/>
    <mergeCell ref="F12:F20"/>
    <mergeCell ref="G12:G20"/>
    <mergeCell ref="A26:A42"/>
  </mergeCells>
  <phoneticPr fontId="27" type="noConversion"/>
  <hyperlinks>
    <hyperlink ref="A1:H1" location="'адресный список'!A1" display="'адресный список'!A1"/>
    <hyperlink ref="A43:H43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133</vt:i4>
      </vt:variant>
    </vt:vector>
  </HeadingPairs>
  <TitlesOfParts>
    <vt:vector size="133" baseType="lpstr">
      <vt:lpstr>адресный список</vt:lpstr>
      <vt:lpstr>худ 3412</vt:lpstr>
      <vt:lpstr>сирен 7-1</vt:lpstr>
      <vt:lpstr>прид 11</vt:lpstr>
      <vt:lpstr>прид 13</vt:lpstr>
      <vt:lpstr>Лист1</vt:lpstr>
      <vt:lpstr>сев 16</vt:lpstr>
      <vt:lpstr>худ 41-12</vt:lpstr>
      <vt:lpstr>худ 39-1-12</vt:lpstr>
      <vt:lpstr>худ 35-12</vt:lpstr>
      <vt:lpstr>Худ 33-1-12</vt:lpstr>
      <vt:lpstr>Худ 31-1-12</vt:lpstr>
      <vt:lpstr>Худ 27-1-12</vt:lpstr>
      <vt:lpstr>Сир 16-3-12</vt:lpstr>
      <vt:lpstr>Руд 21-2-12</vt:lpstr>
      <vt:lpstr>Руд 9-2-12</vt:lpstr>
      <vt:lpstr>Руд 5-1-12</vt:lpstr>
      <vt:lpstr>Руд 3-2-12</vt:lpstr>
      <vt:lpstr>Руд 31-29-12</vt:lpstr>
      <vt:lpstr>Руд 29-3-12</vt:lpstr>
      <vt:lpstr>Руд 29-2-12</vt:lpstr>
      <vt:lpstr>Руд 29-1-12</vt:lpstr>
      <vt:lpstr>Руд 27-2-12</vt:lpstr>
      <vt:lpstr>Руд 27-1-12</vt:lpstr>
      <vt:lpstr>Руд 25-12</vt:lpstr>
      <vt:lpstr>Руд 21-1-12</vt:lpstr>
      <vt:lpstr>Руд 19-1-12</vt:lpstr>
      <vt:lpstr>Руд 13-1-12</vt:lpstr>
      <vt:lpstr>Руд 11-12</vt:lpstr>
      <vt:lpstr>Прид 33-12</vt:lpstr>
      <vt:lpstr>прид 31-12</vt:lpstr>
      <vt:lpstr>прид 19-12</vt:lpstr>
      <vt:lpstr>прид 17-12</vt:lpstr>
      <vt:lpstr>прид 15-12</vt:lpstr>
      <vt:lpstr>поэт 21-10-12</vt:lpstr>
      <vt:lpstr>Лун 76-12</vt:lpstr>
      <vt:lpstr>Лун 74-12</vt:lpstr>
      <vt:lpstr>Лун 70-2-12</vt:lpstr>
      <vt:lpstr>кустод 20-2-12</vt:lpstr>
      <vt:lpstr>кустод 16-1-12</vt:lpstr>
      <vt:lpstr>кустод 12-12</vt:lpstr>
      <vt:lpstr>кустод 2-12</vt:lpstr>
      <vt:lpstr>кул 6-2-12</vt:lpstr>
      <vt:lpstr>кул 26-5-12</vt:lpstr>
      <vt:lpstr>кул 26-3-12</vt:lpstr>
      <vt:lpstr>кул 26-1-12</vt:lpstr>
      <vt:lpstr>кул 24-2-12</vt:lpstr>
      <vt:lpstr>кул 24-1-12</vt:lpstr>
      <vt:lpstr>кул 22-1-12</vt:lpstr>
      <vt:lpstr>кул 18-2-12</vt:lpstr>
      <vt:lpstr>кул 16-2-12</vt:lpstr>
      <vt:lpstr>кул 16-1-12</vt:lpstr>
      <vt:lpstr>кул 14-1-12</vt:lpstr>
      <vt:lpstr>кул 12-2-12</vt:lpstr>
      <vt:lpstr>кул 12-1</vt:lpstr>
      <vt:lpstr>лун 56-3</vt:lpstr>
      <vt:lpstr>лун 58-1-12</vt:lpstr>
      <vt:lpstr>лун 58-2-12</vt:lpstr>
      <vt:lpstr>лун 58-3-12</vt:lpstr>
      <vt:lpstr>лун 62-2-12</vt:lpstr>
      <vt:lpstr>Поэтич 8-12</vt:lpstr>
      <vt:lpstr>Прид 1-153-12</vt:lpstr>
      <vt:lpstr>Прид 3-12</vt:lpstr>
      <vt:lpstr>Прид 5-12</vt:lpstr>
      <vt:lpstr>Прид 9-12</vt:lpstr>
      <vt:lpstr>Просв 23-12</vt:lpstr>
      <vt:lpstr>Просв 36-141-12</vt:lpstr>
      <vt:lpstr>Просв 46-2-12</vt:lpstr>
      <vt:lpstr>сиреневый 2-1-12</vt:lpstr>
      <vt:lpstr>сиреневый 4-2-12</vt:lpstr>
      <vt:lpstr>сиреневый 8-1-12</vt:lpstr>
      <vt:lpstr>сиреневый 9-12</vt:lpstr>
      <vt:lpstr>худ 18-2-12</vt:lpstr>
      <vt:lpstr>худ 24-1-12</vt:lpstr>
      <vt:lpstr>худ 24-3-12</vt:lpstr>
      <vt:lpstr>худ 26-2-12</vt:lpstr>
      <vt:lpstr>худ 26-4-12</vt:lpstr>
      <vt:lpstr>худ 30-1-12</vt:lpstr>
      <vt:lpstr>худ 30-2-12</vt:lpstr>
      <vt:lpstr>энг 123-12</vt:lpstr>
      <vt:lpstr>энг 125-12</vt:lpstr>
      <vt:lpstr>энг 127-12</vt:lpstr>
      <vt:lpstr>энг 129-1-12</vt:lpstr>
      <vt:lpstr>энг 129-2-12</vt:lpstr>
      <vt:lpstr>энг 129-3-12</vt:lpstr>
      <vt:lpstr>энг 139-21-12</vt:lpstr>
      <vt:lpstr>Энг 152-1-12</vt:lpstr>
      <vt:lpstr>Энг 151-1-12</vt:lpstr>
      <vt:lpstr>Энг 149-3-12</vt:lpstr>
      <vt:lpstr>энг 147-2-12</vt:lpstr>
      <vt:lpstr>Энг 143-1-12</vt:lpstr>
      <vt:lpstr>Есенина д. 15 корп. 1</vt:lpstr>
      <vt:lpstr>Есенина д. 22 корп. 1</vt:lpstr>
      <vt:lpstr>Есенина 26-1</vt:lpstr>
      <vt:lpstr>есенина 26-2</vt:lpstr>
      <vt:lpstr>есенина 28-1</vt:lpstr>
      <vt:lpstr>есенина 28-2</vt:lpstr>
      <vt:lpstr>есенина 30</vt:lpstr>
      <vt:lpstr>есенина 32-1</vt:lpstr>
      <vt:lpstr>есенина 34-1</vt:lpstr>
      <vt:lpstr>есенина 36-1</vt:lpstr>
      <vt:lpstr>фомина 3</vt:lpstr>
      <vt:lpstr>фомина 7-1</vt:lpstr>
      <vt:lpstr>фомина-9</vt:lpstr>
      <vt:lpstr>фомина 13-1</vt:lpstr>
      <vt:lpstr>фомина 15-5</vt:lpstr>
      <vt:lpstr>лун 56-1</vt:lpstr>
      <vt:lpstr>есенина 11-1-12</vt:lpstr>
      <vt:lpstr>есенина 6-1-12 </vt:lpstr>
      <vt:lpstr>худ 14-12</vt:lpstr>
      <vt:lpstr>худ 9-2-12</vt:lpstr>
      <vt:lpstr>энг 111-1-12</vt:lpstr>
      <vt:lpstr>Лун 37-2-12</vt:lpstr>
      <vt:lpstr>Лун 33-2-12</vt:lpstr>
      <vt:lpstr>Лун 33-1-12</vt:lpstr>
      <vt:lpstr>Лун 29-12</vt:lpstr>
      <vt:lpstr>Лун 27-1-12</vt:lpstr>
      <vt:lpstr>Лунач 19-1-12</vt:lpstr>
      <vt:lpstr>Лунач 17-12</vt:lpstr>
      <vt:lpstr>учебн 8-1-12</vt:lpstr>
      <vt:lpstr>учебн 6-1-12</vt:lpstr>
      <vt:lpstr>Сик 21-2-12 </vt:lpstr>
      <vt:lpstr>Сик 7-1-12</vt:lpstr>
      <vt:lpstr>Сик 6-2-12</vt:lpstr>
      <vt:lpstr>Северн 10-2-12</vt:lpstr>
      <vt:lpstr>Северн 8-3-12</vt:lpstr>
      <vt:lpstr>Северн 8-1-12</vt:lpstr>
      <vt:lpstr>с-д-к 10-12</vt:lpstr>
      <vt:lpstr>с-д-к 8-1-12</vt:lpstr>
      <vt:lpstr>с-д-к 6-3-12</vt:lpstr>
      <vt:lpstr>с-д-к 6-2-12</vt:lpstr>
      <vt:lpstr>с-д-к 6-1-12</vt:lpstr>
      <vt:lpstr>есенина 11-2-12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Калинина Мария Викторовна</cp:lastModifiedBy>
  <cp:lastPrinted>2015-03-30T06:59:53Z</cp:lastPrinted>
  <dcterms:created xsi:type="dcterms:W3CDTF">1996-10-08T23:32:33Z</dcterms:created>
  <dcterms:modified xsi:type="dcterms:W3CDTF">2018-05-17T13:07:08Z</dcterms:modified>
</cp:coreProperties>
</file>